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ОПЕРАЦИОННЫЕ ПОКАЗАТЕЛИ 2025\2026\"/>
    </mc:Choice>
  </mc:AlternateContent>
  <xr:revisionPtr revIDLastSave="0" documentId="13_ncr:1_{05967C7C-608E-433B-B8F3-EF3CAB62E37A}" xr6:coauthVersionLast="47" xr6:coauthVersionMax="47" xr10:uidLastSave="{00000000-0000-0000-0000-000000000000}"/>
  <bookViews>
    <workbookView xWindow="-120" yWindow="-120" windowWidth="29040" windowHeight="15840" tabRatio="931" activeTab="5" xr2:uid="{00000000-000D-0000-FFFF-FFFF00000000}"/>
  </bookViews>
  <sheets>
    <sheet name="Physical_annual" sheetId="62" r:id="rId1"/>
    <sheet name="Physical_quarterly" sheetId="61" r:id="rId2"/>
    <sheet name="Physical_monthly" sheetId="31" r:id="rId3"/>
    <sheet name="Commercial_annual" sheetId="59" r:id="rId4"/>
    <sheet name="Commercial_quarterly" sheetId="65" r:id="rId5"/>
    <sheet name="Commercial_monthly" sheetId="66" r:id="rId6"/>
  </sheets>
  <externalReferences>
    <externalReference r:id="rId7"/>
    <externalReference r:id="rId8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Commercial_annual!$B$6:$B$41</definedName>
    <definedName name="_xlnm.Print_Area" localSheetId="5">Commercial_monthly!$B$6:$B$41</definedName>
    <definedName name="_xlnm.Print_Area" localSheetId="4">Commercial_quarterly!$B$6:$B$41</definedName>
    <definedName name="_xlnm.Print_Area" localSheetId="0">Physical_annual!$B$1:$B$18</definedName>
    <definedName name="_xlnm.Print_Area" localSheetId="2">Physical_monthly!$B$1:$B$19</definedName>
    <definedName name="_xlnm.Print_Area" localSheetId="1">Physical_quarterly!$B$1:$B$19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65" l="1"/>
  <c r="M30" i="65"/>
  <c r="M7" i="65"/>
  <c r="M24" i="65"/>
  <c r="M27" i="65"/>
  <c r="M20" i="65"/>
  <c r="M21" i="65"/>
  <c r="M19" i="65"/>
  <c r="M18" i="65"/>
  <c r="M15" i="65"/>
  <c r="M13" i="65"/>
  <c r="M10" i="65"/>
  <c r="M8" i="65"/>
  <c r="M4" i="65"/>
  <c r="M2" i="65"/>
  <c r="AD33" i="66"/>
  <c r="AE33" i="66"/>
  <c r="AC33" i="66"/>
  <c r="AD30" i="66"/>
  <c r="AE30" i="66"/>
  <c r="AC30" i="66"/>
  <c r="AD27" i="66"/>
  <c r="AE27" i="66"/>
  <c r="AC27" i="66"/>
  <c r="AE24" i="66"/>
  <c r="AD24" i="66"/>
  <c r="AC24" i="66"/>
  <c r="AD15" i="66"/>
  <c r="AE15" i="66"/>
  <c r="AC15" i="66"/>
  <c r="AD10" i="66"/>
  <c r="AE10" i="66"/>
  <c r="AC10" i="66"/>
  <c r="AE8" i="66"/>
  <c r="AD8" i="66"/>
  <c r="AC8" i="66"/>
  <c r="AE7" i="66"/>
  <c r="AD7" i="66"/>
  <c r="AC7" i="66"/>
  <c r="AD4" i="66"/>
  <c r="AE4" i="66"/>
  <c r="AC4" i="66"/>
  <c r="M19" i="61"/>
  <c r="M18" i="61"/>
  <c r="M17" i="61"/>
  <c r="M14" i="61"/>
  <c r="M13" i="61"/>
  <c r="M12" i="61"/>
  <c r="M9" i="61"/>
  <c r="M8" i="61"/>
  <c r="M6" i="61"/>
  <c r="AE8" i="31"/>
  <c r="AE6" i="31"/>
  <c r="AE9" i="31"/>
  <c r="AE13" i="31"/>
  <c r="AD19" i="31"/>
  <c r="AC19" i="31"/>
  <c r="AD9" i="31"/>
  <c r="AC9" i="31"/>
  <c r="AD8" i="31"/>
  <c r="AC8" i="31"/>
  <c r="AE18" i="31"/>
  <c r="AD18" i="31"/>
  <c r="AD6" i="31" s="1"/>
  <c r="AC18" i="31"/>
  <c r="AC6" i="31" s="1"/>
  <c r="AE17" i="31"/>
  <c r="AD17" i="31"/>
  <c r="AC17" i="31"/>
  <c r="AD13" i="31"/>
  <c r="AC13" i="31"/>
  <c r="AE12" i="31"/>
  <c r="AD12" i="31"/>
  <c r="AD14" i="31" s="1"/>
  <c r="AC12" i="31"/>
  <c r="AC14" i="31" s="1"/>
  <c r="F15" i="59"/>
  <c r="F13" i="59"/>
  <c r="F19" i="59"/>
  <c r="F20" i="59"/>
  <c r="F21" i="59"/>
  <c r="F18" i="59"/>
  <c r="AE14" i="31" l="1"/>
  <c r="AE19" i="31"/>
</calcChain>
</file>

<file path=xl/sharedStrings.xml><?xml version="1.0" encoding="utf-8"?>
<sst xmlns="http://schemas.openxmlformats.org/spreadsheetml/2006/main" count="761" uniqueCount="73">
  <si>
    <t>Total</t>
  </si>
  <si>
    <t>Other</t>
  </si>
  <si>
    <t>Unit</t>
  </si>
  <si>
    <t>Comment/reference</t>
  </si>
  <si>
    <t>GWh</t>
  </si>
  <si>
    <t>MW</t>
  </si>
  <si>
    <t>STB</t>
  </si>
  <si>
    <t>TJS/KWh</t>
  </si>
  <si>
    <t>MTJS</t>
  </si>
  <si>
    <t>BT</t>
  </si>
  <si>
    <t>%</t>
  </si>
  <si>
    <t>Q3-24</t>
  </si>
  <si>
    <t>Q4-24</t>
  </si>
  <si>
    <t>Purchases, by counterparty, MTJS</t>
  </si>
  <si>
    <t>Q1-24</t>
  </si>
  <si>
    <t>Q2-24</t>
  </si>
  <si>
    <t>Electricity received from BT, GWh</t>
  </si>
  <si>
    <t>Electricity received from BT</t>
  </si>
  <si>
    <t>Demand/load, MW</t>
  </si>
  <si>
    <t>Minimum</t>
  </si>
  <si>
    <t>Maximum</t>
  </si>
  <si>
    <t>Electricity delivered to STB, GWh</t>
  </si>
  <si>
    <t>Electricity delivered to STB</t>
  </si>
  <si>
    <t>Transmission losses, GWh</t>
  </si>
  <si>
    <t>Losses</t>
  </si>
  <si>
    <t>Total sales, by counterparty, MTJS</t>
  </si>
  <si>
    <t>Electricity received from others</t>
  </si>
  <si>
    <t>Electricity delivered to others</t>
  </si>
  <si>
    <t>Total cash collections, by counterparty, MTJS</t>
  </si>
  <si>
    <t>Cash collection rate, by sector, %</t>
  </si>
  <si>
    <t>Purchase tariffs per counterparty, TJS/kWh</t>
  </si>
  <si>
    <t>Sales tariffs per counterparty, TJS/kWh</t>
  </si>
  <si>
    <t>BT - export wheeling charges</t>
  </si>
  <si>
    <t>Import/export capacity, by country/region, MW</t>
  </si>
  <si>
    <t>Kyrgyzstan</t>
  </si>
  <si>
    <t>Kazakhstan</t>
  </si>
  <si>
    <t>Uzbekistan</t>
  </si>
  <si>
    <t>Afghanistan</t>
  </si>
  <si>
    <t>Installed capacity, by plant, MW</t>
  </si>
  <si>
    <t>Nurek HPP</t>
  </si>
  <si>
    <t>Baipazinskaya HPP</t>
  </si>
  <si>
    <t>Vakhsh HPP Cascade</t>
  </si>
  <si>
    <t>Kayrakkum HPP</t>
  </si>
  <si>
    <t>Varzob HPP Cascade</t>
  </si>
  <si>
    <t>Small HPPs</t>
  </si>
  <si>
    <t>Dushanbe CHPP-1</t>
  </si>
  <si>
    <t>Dushanbe CHPP-2</t>
  </si>
  <si>
    <t>Sangtuda HPP-1</t>
  </si>
  <si>
    <t>Sangtuda HPP-2</t>
  </si>
  <si>
    <t>Rogun HPP</t>
  </si>
  <si>
    <t>Imports</t>
  </si>
  <si>
    <t>Available capacity, by plant, MW</t>
  </si>
  <si>
    <t>Installed capacity, by type, MW</t>
  </si>
  <si>
    <t>Hydrolectric</t>
  </si>
  <si>
    <t>Gas</t>
  </si>
  <si>
    <t>Oil</t>
  </si>
  <si>
    <t>Coal</t>
  </si>
  <si>
    <t>Solar</t>
  </si>
  <si>
    <t>Wind</t>
  </si>
  <si>
    <t>Biomass</t>
  </si>
  <si>
    <t>Own needs</t>
  </si>
  <si>
    <t>with VAT</t>
  </si>
  <si>
    <t>without VAT</t>
  </si>
  <si>
    <t>without VAT</t>
  </si>
  <si>
    <t>Q1-25</t>
  </si>
  <si>
    <t>Q2-25</t>
  </si>
  <si>
    <t>Q3-25</t>
  </si>
  <si>
    <t>Q4-25</t>
  </si>
  <si>
    <t>Saldo import-export Uzbekistan</t>
  </si>
  <si>
    <t>Q1-26</t>
  </si>
  <si>
    <t>Q3-26</t>
  </si>
  <si>
    <t>Q2-26</t>
  </si>
  <si>
    <t>Q4-26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</si>
</sst>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_р_._-;\-* #,##0_р_._-;_-* &quot;-&quot;??_р_._-;_-@_-"/>
    <numFmt numFmtId="168" formatCode="0.000000"/>
    <numFmt numFmtId="169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7" fillId="3" borderId="4" xfId="3" applyFont="1" applyFill="1" applyBorder="1"/>
    <xf numFmtId="165" fontId="5" fillId="3" borderId="4" xfId="3" applyNumberFormat="1" applyFont="1" applyFill="1" applyBorder="1" applyAlignment="1">
      <alignment horizontal="left"/>
    </xf>
    <xf numFmtId="165" fontId="5" fillId="3" borderId="7" xfId="3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1" fontId="11" fillId="2" borderId="0" xfId="2" applyNumberFormat="1" applyFont="1" applyFill="1"/>
    <xf numFmtId="165" fontId="11" fillId="2" borderId="1" xfId="3" applyNumberFormat="1" applyFont="1" applyFill="1" applyBorder="1" applyAlignment="1">
      <alignment horizontal="left"/>
    </xf>
    <xf numFmtId="165" fontId="8" fillId="2" borderId="0" xfId="2" applyNumberFormat="1" applyFont="1" applyFill="1"/>
    <xf numFmtId="165" fontId="8" fillId="2" borderId="1" xfId="2" applyNumberFormat="1" applyFont="1" applyFill="1" applyBorder="1"/>
    <xf numFmtId="165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165" fontId="5" fillId="3" borderId="0" xfId="3" applyNumberFormat="1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65" fontId="5" fillId="3" borderId="7" xfId="3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/>
    </xf>
    <xf numFmtId="165" fontId="11" fillId="2" borderId="1" xfId="3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 vertical="center"/>
    </xf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" fontId="14" fillId="2" borderId="0" xfId="2" applyNumberFormat="1" applyFont="1" applyFill="1" applyAlignment="1">
      <alignment horizontal="center"/>
    </xf>
    <xf numFmtId="9" fontId="8" fillId="2" borderId="0" xfId="1" applyFont="1" applyFill="1" applyAlignment="1">
      <alignment horizontal="center"/>
    </xf>
    <xf numFmtId="9" fontId="14" fillId="2" borderId="0" xfId="1" applyFont="1" applyFill="1" applyAlignment="1">
      <alignment horizontal="center"/>
    </xf>
    <xf numFmtId="165" fontId="8" fillId="2" borderId="0" xfId="2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/>
    </xf>
    <xf numFmtId="17" fontId="5" fillId="3" borderId="4" xfId="2" applyNumberFormat="1" applyFont="1" applyFill="1" applyBorder="1" applyAlignment="1">
      <alignment horizontal="center"/>
    </xf>
    <xf numFmtId="1" fontId="8" fillId="2" borderId="0" xfId="7" applyNumberFormat="1" applyFont="1" applyFill="1" applyAlignment="1">
      <alignment horizontal="center"/>
    </xf>
    <xf numFmtId="0" fontId="13" fillId="2" borderId="3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 wrapText="1"/>
    </xf>
    <xf numFmtId="165" fontId="14" fillId="2" borderId="6" xfId="2" applyNumberFormat="1" applyFont="1" applyFill="1" applyBorder="1"/>
    <xf numFmtId="0" fontId="13" fillId="2" borderId="2" xfId="0" applyFont="1" applyFill="1" applyBorder="1" applyAlignment="1">
      <alignment horizontal="right" vertical="center" wrapText="1"/>
    </xf>
    <xf numFmtId="165" fontId="11" fillId="2" borderId="0" xfId="2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center"/>
    </xf>
    <xf numFmtId="10" fontId="13" fillId="2" borderId="0" xfId="1" applyNumberFormat="1" applyFont="1" applyFill="1" applyAlignment="1">
      <alignment horizontal="center" vertical="center" wrapText="1"/>
    </xf>
    <xf numFmtId="164" fontId="8" fillId="2" borderId="0" xfId="7" applyFont="1" applyFill="1" applyAlignment="1">
      <alignment horizontal="center"/>
    </xf>
    <xf numFmtId="166" fontId="8" fillId="2" borderId="0" xfId="7" applyNumberFormat="1" applyFont="1" applyFill="1" applyAlignment="1">
      <alignment horizontal="center"/>
    </xf>
    <xf numFmtId="166" fontId="14" fillId="2" borderId="0" xfId="7" applyNumberFormat="1" applyFont="1" applyFill="1" applyAlignment="1">
      <alignment horizontal="center"/>
    </xf>
    <xf numFmtId="164" fontId="14" fillId="2" borderId="0" xfId="7" applyFont="1" applyFill="1" applyAlignment="1">
      <alignment horizontal="center"/>
    </xf>
    <xf numFmtId="167" fontId="8" fillId="2" borderId="0" xfId="7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right"/>
    </xf>
    <xf numFmtId="165" fontId="8" fillId="2" borderId="0" xfId="2" applyNumberFormat="1" applyFont="1" applyFill="1" applyAlignment="1">
      <alignment horizontal="right"/>
    </xf>
    <xf numFmtId="0" fontId="8" fillId="2" borderId="0" xfId="2" applyFont="1" applyFill="1" applyAlignment="1">
      <alignment horizontal="right"/>
    </xf>
    <xf numFmtId="10" fontId="13" fillId="2" borderId="0" xfId="1" applyNumberFormat="1" applyFont="1" applyFill="1" applyAlignment="1">
      <alignment horizontal="right" vertical="center" wrapText="1"/>
    </xf>
    <xf numFmtId="10" fontId="14" fillId="2" borderId="0" xfId="1" applyNumberFormat="1" applyFont="1" applyFill="1" applyAlignment="1">
      <alignment horizontal="right"/>
    </xf>
    <xf numFmtId="168" fontId="8" fillId="2" borderId="0" xfId="2" applyNumberFormat="1" applyFont="1" applyFill="1"/>
    <xf numFmtId="165" fontId="8" fillId="2" borderId="0" xfId="2" applyNumberFormat="1" applyFont="1" applyFill="1" applyAlignment="1">
      <alignment horizontal="center" vertical="center"/>
    </xf>
    <xf numFmtId="165" fontId="8" fillId="2" borderId="0" xfId="2" applyNumberFormat="1" applyFont="1" applyFill="1" applyAlignment="1">
      <alignment vertical="center"/>
    </xf>
    <xf numFmtId="166" fontId="8" fillId="2" borderId="0" xfId="7" applyNumberFormat="1" applyFont="1" applyFill="1" applyAlignment="1">
      <alignment horizontal="center" vertical="center"/>
    </xf>
    <xf numFmtId="2" fontId="8" fillId="2" borderId="0" xfId="2" applyNumberFormat="1" applyFont="1" applyFill="1"/>
    <xf numFmtId="169" fontId="8" fillId="2" borderId="0" xfId="1" applyNumberFormat="1" applyFont="1" applyFill="1"/>
    <xf numFmtId="169" fontId="8" fillId="2" borderId="0" xfId="1" applyNumberFormat="1" applyFont="1" applyFill="1" applyAlignment="1">
      <alignment horizontal="center"/>
    </xf>
    <xf numFmtId="10" fontId="14" fillId="2" borderId="0" xfId="1" applyNumberFormat="1" applyFont="1" applyFill="1"/>
    <xf numFmtId="2" fontId="14" fillId="2" borderId="0" xfId="2" applyNumberFormat="1" applyFont="1" applyFill="1"/>
    <xf numFmtId="2" fontId="5" fillId="3" borderId="4" xfId="2" applyNumberFormat="1" applyFont="1" applyFill="1" applyBorder="1" applyAlignment="1">
      <alignment horizontal="center"/>
    </xf>
    <xf numFmtId="17" fontId="5" fillId="4" borderId="4" xfId="2" applyNumberFormat="1" applyFont="1" applyFill="1" applyBorder="1" applyAlignment="1">
      <alignment horizontal="center"/>
    </xf>
    <xf numFmtId="1" fontId="8" fillId="4" borderId="0" xfId="2" applyNumberFormat="1" applyFont="1" applyFill="1" applyAlignment="1">
      <alignment horizontal="center"/>
    </xf>
    <xf numFmtId="0" fontId="8" fillId="4" borderId="0" xfId="2" applyFont="1" applyFill="1" applyAlignment="1">
      <alignment horizontal="center"/>
    </xf>
    <xf numFmtId="1" fontId="11" fillId="4" borderId="0" xfId="2" applyNumberFormat="1" applyFont="1" applyFill="1" applyAlignment="1">
      <alignment horizontal="center"/>
    </xf>
    <xf numFmtId="1" fontId="14" fillId="4" borderId="0" xfId="2" applyNumberFormat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9" fontId="14" fillId="4" borderId="0" xfId="1" applyFont="1" applyFill="1" applyAlignment="1">
      <alignment horizontal="center"/>
    </xf>
    <xf numFmtId="9" fontId="8" fillId="2" borderId="0" xfId="2" applyNumberFormat="1" applyFont="1" applyFill="1"/>
    <xf numFmtId="0" fontId="9" fillId="5" borderId="3" xfId="0" applyFont="1" applyFill="1" applyBorder="1" applyAlignment="1">
      <alignment horizontal="right" vertical="center" wrapText="1"/>
    </xf>
    <xf numFmtId="165" fontId="14" fillId="2" borderId="0" xfId="2" applyNumberFormat="1" applyFont="1" applyFill="1"/>
    <xf numFmtId="9" fontId="8" fillId="2" borderId="0" xfId="1" applyFont="1" applyFill="1"/>
    <xf numFmtId="164" fontId="14" fillId="2" borderId="0" xfId="7" applyFont="1" applyFill="1"/>
    <xf numFmtId="164" fontId="8" fillId="5" borderId="0" xfId="7" applyFont="1" applyFill="1"/>
    <xf numFmtId="0" fontId="8" fillId="6" borderId="0" xfId="2" applyFont="1" applyFill="1"/>
    <xf numFmtId="165" fontId="8" fillId="6" borderId="0" xfId="2" applyNumberFormat="1" applyFont="1" applyFill="1"/>
    <xf numFmtId="2" fontId="8" fillId="6" borderId="0" xfId="2" applyNumberFormat="1" applyFont="1" applyFill="1"/>
    <xf numFmtId="2" fontId="14" fillId="6" borderId="0" xfId="2" applyNumberFormat="1" applyFont="1" applyFill="1"/>
    <xf numFmtId="10" fontId="8" fillId="6" borderId="0" xfId="1" applyNumberFormat="1" applyFont="1" applyFill="1"/>
    <xf numFmtId="17" fontId="10" fillId="6" borderId="4" xfId="2" applyNumberFormat="1" applyFont="1" applyFill="1" applyBorder="1" applyAlignment="1">
      <alignment horizontal="center"/>
    </xf>
    <xf numFmtId="1" fontId="8" fillId="6" borderId="0" xfId="2" applyNumberFormat="1" applyFont="1" applyFill="1"/>
    <xf numFmtId="1" fontId="8" fillId="6" borderId="0" xfId="2" applyNumberFormat="1" applyFont="1" applyFill="1" applyAlignment="1">
      <alignment horizontal="center"/>
    </xf>
    <xf numFmtId="0" fontId="8" fillId="6" borderId="0" xfId="2" applyFont="1" applyFill="1" applyAlignment="1">
      <alignment horizontal="center"/>
    </xf>
    <xf numFmtId="9" fontId="8" fillId="6" borderId="0" xfId="2" applyNumberFormat="1" applyFont="1" applyFill="1"/>
    <xf numFmtId="1" fontId="14" fillId="6" borderId="0" xfId="2" applyNumberFormat="1" applyFont="1" applyFill="1"/>
    <xf numFmtId="1" fontId="14" fillId="2" borderId="0" xfId="2" applyNumberFormat="1" applyFont="1" applyFill="1"/>
    <xf numFmtId="1" fontId="8" fillId="2" borderId="0" xfId="2" applyNumberFormat="1" applyFont="1" applyFill="1" applyAlignment="1">
      <alignment horizontal="right"/>
    </xf>
    <xf numFmtId="9" fontId="8" fillId="6" borderId="0" xfId="1" applyFont="1" applyFill="1" applyAlignment="1">
      <alignment horizontal="center"/>
    </xf>
    <xf numFmtId="0" fontId="10" fillId="6" borderId="4" xfId="2" applyFont="1" applyFill="1" applyBorder="1" applyAlignment="1">
      <alignment horizontal="center"/>
    </xf>
    <xf numFmtId="9" fontId="8" fillId="2" borderId="0" xfId="2" applyNumberFormat="1" applyFont="1" applyFill="1" applyAlignment="1">
      <alignment horizontal="center"/>
    </xf>
    <xf numFmtId="9" fontId="14" fillId="2" borderId="0" xfId="2" applyNumberFormat="1" applyFont="1" applyFill="1" applyAlignment="1">
      <alignment horizontal="center"/>
    </xf>
  </cellXfs>
  <cellStyles count="8"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Обычный" xfId="0" builtinId="0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99FF99"/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b615512/Downloads/energy-in-sweden-facts-and-figures_2022%20(1).xlsx" TargetMode="External"/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67"/>
  <sheetViews>
    <sheetView zoomScale="110" zoomScaleNormal="110" workbookViewId="0">
      <selection activeCell="J15" sqref="J15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9.85546875" style="17" customWidth="1"/>
    <col min="5" max="5" width="12.140625" style="36" bestFit="1" customWidth="1"/>
    <col min="6" max="6" width="12" style="4" customWidth="1"/>
    <col min="7" max="16384" width="8" style="4"/>
  </cols>
  <sheetData>
    <row r="1" spans="1:6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3">
        <v>2024</v>
      </c>
      <c r="F1" s="34">
        <v>2025</v>
      </c>
    </row>
    <row r="2" spans="1:6" ht="16.350000000000001" customHeight="1">
      <c r="B2" s="13" t="s">
        <v>19</v>
      </c>
      <c r="C2" s="14" t="s">
        <v>5</v>
      </c>
      <c r="D2" s="14"/>
      <c r="E2" s="52"/>
    </row>
    <row r="3" spans="1:6" ht="16.350000000000001" customHeight="1">
      <c r="B3" s="13" t="s">
        <v>20</v>
      </c>
      <c r="C3" s="14" t="s">
        <v>5</v>
      </c>
      <c r="D3" s="15"/>
    </row>
    <row r="4" spans="1:6" ht="16.350000000000001" customHeight="1">
      <c r="B4" s="10"/>
      <c r="C4" s="15"/>
      <c r="D4" s="15"/>
    </row>
    <row r="5" spans="1:6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3">
        <v>2024</v>
      </c>
      <c r="F5" s="34">
        <v>2025</v>
      </c>
    </row>
    <row r="6" spans="1:6" ht="16.350000000000001" customHeight="1">
      <c r="B6" s="5" t="s">
        <v>17</v>
      </c>
      <c r="C6" s="14" t="s">
        <v>4</v>
      </c>
      <c r="D6" s="14"/>
      <c r="E6" s="56">
        <v>23351.470351000004</v>
      </c>
      <c r="F6" s="69">
        <v>25919.838305000001</v>
      </c>
    </row>
    <row r="7" spans="1:6" ht="16.350000000000001" customHeight="1">
      <c r="B7" s="5" t="s">
        <v>26</v>
      </c>
      <c r="C7" s="14" t="s">
        <v>4</v>
      </c>
      <c r="D7" s="14"/>
      <c r="E7" s="56">
        <v>0</v>
      </c>
      <c r="F7" s="69"/>
    </row>
    <row r="8" spans="1:6" ht="16.350000000000001" customHeight="1">
      <c r="B8" s="48" t="s">
        <v>0</v>
      </c>
      <c r="C8" s="14" t="s">
        <v>4</v>
      </c>
      <c r="D8" s="15"/>
      <c r="E8" s="57">
        <v>23351.470351000004</v>
      </c>
      <c r="F8" s="73">
        <v>25919.838305000001</v>
      </c>
    </row>
    <row r="9" spans="1:6" ht="16.350000000000001" customHeight="1">
      <c r="B9" s="10"/>
      <c r="C9" s="15"/>
      <c r="D9" s="15"/>
      <c r="E9" s="58"/>
      <c r="F9" s="69"/>
    </row>
    <row r="10" spans="1:6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33">
        <v>2024</v>
      </c>
      <c r="F10" s="74">
        <v>2025</v>
      </c>
    </row>
    <row r="11" spans="1:6" ht="16.350000000000001" customHeight="1">
      <c r="B11" s="5" t="s">
        <v>22</v>
      </c>
      <c r="C11" s="14" t="s">
        <v>4</v>
      </c>
      <c r="D11" s="14"/>
      <c r="E11" s="56">
        <v>18703.055514</v>
      </c>
      <c r="F11" s="69">
        <v>19670.850765999996</v>
      </c>
    </row>
    <row r="12" spans="1:6" ht="16.350000000000001" customHeight="1">
      <c r="B12" s="5" t="s">
        <v>27</v>
      </c>
      <c r="C12" s="14" t="s">
        <v>4</v>
      </c>
      <c r="D12" s="14"/>
      <c r="E12" s="56">
        <v>3869.1402529999996</v>
      </c>
      <c r="F12" s="69">
        <v>5449.4080959999992</v>
      </c>
    </row>
    <row r="13" spans="1:6" ht="16.350000000000001" customHeight="1">
      <c r="B13" s="48" t="s">
        <v>0</v>
      </c>
      <c r="C13" s="14" t="s">
        <v>4</v>
      </c>
      <c r="D13" s="15"/>
      <c r="E13" s="58">
        <v>22572.195766999997</v>
      </c>
      <c r="F13" s="73">
        <v>25120.258861999995</v>
      </c>
    </row>
    <row r="14" spans="1:6" ht="16.350000000000001" customHeight="1">
      <c r="B14" s="10"/>
      <c r="C14" s="15"/>
      <c r="D14" s="15"/>
      <c r="E14" s="55"/>
      <c r="F14" s="69"/>
    </row>
    <row r="15" spans="1:6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33">
        <v>2024</v>
      </c>
      <c r="F15" s="74">
        <v>2025</v>
      </c>
    </row>
    <row r="16" spans="1:6" ht="16.350000000000001" customHeight="1">
      <c r="B16" s="5" t="s">
        <v>60</v>
      </c>
      <c r="C16" s="14" t="s">
        <v>4</v>
      </c>
      <c r="D16" s="4"/>
      <c r="E16" s="42">
        <v>6.6810830000000001</v>
      </c>
      <c r="F16" s="69">
        <v>6.9674750000000003</v>
      </c>
    </row>
    <row r="17" spans="1:6" ht="16.350000000000001" customHeight="1">
      <c r="B17" s="5" t="s">
        <v>24</v>
      </c>
      <c r="C17" s="14" t="s">
        <v>4</v>
      </c>
      <c r="D17" s="14"/>
      <c r="E17" s="42">
        <v>772.59350100000006</v>
      </c>
      <c r="F17" s="69">
        <v>792.61196799999891</v>
      </c>
    </row>
    <row r="18" spans="1:6" ht="16.350000000000001" customHeight="1">
      <c r="B18" s="51" t="s">
        <v>24</v>
      </c>
      <c r="C18" s="14" t="s">
        <v>10</v>
      </c>
      <c r="D18" s="14"/>
      <c r="E18" s="54">
        <v>3.3085432710960511E-2</v>
      </c>
      <c r="F18" s="72">
        <v>3.0579356193248402E-2</v>
      </c>
    </row>
    <row r="19" spans="1:6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33">
        <v>2024</v>
      </c>
      <c r="F19" s="34">
        <v>2025</v>
      </c>
    </row>
    <row r="20" spans="1:6" ht="16.350000000000001" customHeight="1">
      <c r="B20" s="13" t="s">
        <v>34</v>
      </c>
      <c r="C20" s="14" t="s">
        <v>5</v>
      </c>
      <c r="D20" s="14"/>
      <c r="E20" s="42"/>
    </row>
    <row r="21" spans="1:6" ht="16.350000000000001" customHeight="1">
      <c r="B21" s="13" t="s">
        <v>35</v>
      </c>
      <c r="C21" s="14" t="s">
        <v>5</v>
      </c>
      <c r="D21" s="14"/>
      <c r="E21" s="42"/>
    </row>
    <row r="22" spans="1:6" ht="16.350000000000001" customHeight="1">
      <c r="B22" s="5" t="s">
        <v>36</v>
      </c>
      <c r="C22" s="14" t="s">
        <v>5</v>
      </c>
      <c r="D22" s="14"/>
      <c r="E22" s="42"/>
    </row>
    <row r="23" spans="1:6" ht="16.350000000000001" customHeight="1">
      <c r="B23" s="5" t="s">
        <v>37</v>
      </c>
      <c r="C23" s="14" t="s">
        <v>5</v>
      </c>
      <c r="D23" s="14"/>
      <c r="E23" s="42"/>
    </row>
    <row r="24" spans="1:6" ht="16.350000000000001" customHeight="1">
      <c r="B24" s="10"/>
      <c r="C24" s="15"/>
      <c r="D24" s="15"/>
    </row>
    <row r="25" spans="1:6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33">
        <v>2024</v>
      </c>
      <c r="F25" s="34">
        <v>2025</v>
      </c>
    </row>
    <row r="26" spans="1:6" ht="16.350000000000001" customHeight="1">
      <c r="B26" s="13" t="s">
        <v>39</v>
      </c>
      <c r="C26" s="14" t="s">
        <v>5</v>
      </c>
      <c r="D26" s="14"/>
      <c r="E26" s="42"/>
    </row>
    <row r="27" spans="1:6" ht="16.350000000000001" customHeight="1">
      <c r="B27" s="5" t="s">
        <v>40</v>
      </c>
      <c r="C27" s="14" t="s">
        <v>5</v>
      </c>
      <c r="D27" s="14"/>
      <c r="E27" s="42"/>
    </row>
    <row r="28" spans="1:6" ht="16.350000000000001" customHeight="1">
      <c r="B28" s="5" t="s">
        <v>41</v>
      </c>
      <c r="C28" s="14" t="s">
        <v>5</v>
      </c>
      <c r="D28" s="14"/>
      <c r="E28" s="42"/>
    </row>
    <row r="29" spans="1:6" ht="16.350000000000001" customHeight="1">
      <c r="B29" s="5" t="s">
        <v>42</v>
      </c>
      <c r="C29" s="14" t="s">
        <v>5</v>
      </c>
      <c r="D29" s="14"/>
      <c r="E29" s="42"/>
    </row>
    <row r="30" spans="1:6" ht="16.350000000000001" customHeight="1">
      <c r="B30" s="5" t="s">
        <v>43</v>
      </c>
      <c r="C30" s="14" t="s">
        <v>5</v>
      </c>
      <c r="D30" s="14"/>
      <c r="E30" s="42"/>
    </row>
    <row r="31" spans="1:6" ht="16.350000000000001" customHeight="1">
      <c r="B31" s="5" t="s">
        <v>44</v>
      </c>
      <c r="C31" s="14" t="s">
        <v>5</v>
      </c>
      <c r="D31" s="14"/>
      <c r="E31" s="42"/>
    </row>
    <row r="32" spans="1:6" ht="16.350000000000001" customHeight="1">
      <c r="B32" s="5" t="s">
        <v>45</v>
      </c>
      <c r="C32" s="14" t="s">
        <v>5</v>
      </c>
      <c r="D32" s="14"/>
      <c r="E32" s="42"/>
    </row>
    <row r="33" spans="1:6" ht="16.350000000000001" customHeight="1">
      <c r="B33" s="5" t="s">
        <v>46</v>
      </c>
      <c r="C33" s="14" t="s">
        <v>5</v>
      </c>
      <c r="D33" s="14"/>
      <c r="E33" s="42"/>
    </row>
    <row r="34" spans="1:6" ht="16.350000000000001" customHeight="1">
      <c r="B34" s="5" t="s">
        <v>47</v>
      </c>
      <c r="C34" s="14" t="s">
        <v>5</v>
      </c>
      <c r="D34" s="18"/>
      <c r="E34" s="42"/>
    </row>
    <row r="35" spans="1:6" ht="16.350000000000001" customHeight="1">
      <c r="B35" s="5" t="s">
        <v>48</v>
      </c>
      <c r="C35" s="14" t="s">
        <v>5</v>
      </c>
      <c r="D35" s="18"/>
      <c r="E35" s="42"/>
    </row>
    <row r="36" spans="1:6" ht="16.350000000000001" customHeight="1">
      <c r="B36" s="5" t="s">
        <v>49</v>
      </c>
      <c r="C36" s="14" t="s">
        <v>5</v>
      </c>
      <c r="D36" s="18"/>
      <c r="E36" s="42"/>
    </row>
    <row r="37" spans="1:6" ht="16.350000000000001" customHeight="1">
      <c r="B37" s="5" t="s">
        <v>50</v>
      </c>
      <c r="C37" s="14" t="s">
        <v>5</v>
      </c>
      <c r="D37" s="14"/>
      <c r="E37" s="42"/>
    </row>
    <row r="38" spans="1:6" ht="16.350000000000001" customHeight="1">
      <c r="B38" s="5" t="s">
        <v>1</v>
      </c>
      <c r="C38" s="14" t="s">
        <v>5</v>
      </c>
      <c r="D38" s="14"/>
      <c r="E38" s="42"/>
    </row>
    <row r="39" spans="1:6" ht="16.350000000000001" customHeight="1">
      <c r="B39" s="5" t="s">
        <v>0</v>
      </c>
      <c r="C39" s="14" t="s">
        <v>5</v>
      </c>
      <c r="D39" s="14"/>
      <c r="E39" s="52"/>
    </row>
    <row r="40" spans="1:6" ht="16.350000000000001" customHeight="1">
      <c r="B40" s="10"/>
      <c r="C40" s="15"/>
      <c r="D40" s="15"/>
    </row>
    <row r="41" spans="1:6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33">
        <v>2024</v>
      </c>
      <c r="F41" s="34">
        <v>2025</v>
      </c>
    </row>
    <row r="42" spans="1:6" ht="16.350000000000001" customHeight="1">
      <c r="B42" s="13" t="s">
        <v>39</v>
      </c>
      <c r="C42" s="14" t="s">
        <v>5</v>
      </c>
      <c r="D42" s="14"/>
      <c r="E42" s="42"/>
    </row>
    <row r="43" spans="1:6" ht="16.350000000000001" customHeight="1">
      <c r="B43" s="5" t="s">
        <v>40</v>
      </c>
      <c r="C43" s="14" t="s">
        <v>5</v>
      </c>
      <c r="D43" s="14"/>
      <c r="E43" s="42"/>
    </row>
    <row r="44" spans="1:6" ht="16.350000000000001" customHeight="1">
      <c r="B44" s="5" t="s">
        <v>41</v>
      </c>
      <c r="C44" s="14" t="s">
        <v>5</v>
      </c>
      <c r="D44" s="14"/>
      <c r="E44" s="42"/>
    </row>
    <row r="45" spans="1:6" ht="16.350000000000001" customHeight="1">
      <c r="B45" s="5" t="s">
        <v>42</v>
      </c>
      <c r="C45" s="14" t="s">
        <v>5</v>
      </c>
      <c r="D45" s="14"/>
      <c r="E45" s="42"/>
    </row>
    <row r="46" spans="1:6" ht="16.350000000000001" customHeight="1">
      <c r="B46" s="5" t="s">
        <v>43</v>
      </c>
      <c r="C46" s="14" t="s">
        <v>5</v>
      </c>
      <c r="D46" s="14"/>
      <c r="E46" s="42"/>
    </row>
    <row r="47" spans="1:6" ht="16.350000000000001" customHeight="1">
      <c r="B47" s="5" t="s">
        <v>44</v>
      </c>
      <c r="C47" s="14" t="s">
        <v>5</v>
      </c>
      <c r="D47" s="14"/>
      <c r="E47" s="42"/>
    </row>
    <row r="48" spans="1:6" ht="16.350000000000001" customHeight="1">
      <c r="B48" s="5" t="s">
        <v>45</v>
      </c>
      <c r="C48" s="14" t="s">
        <v>5</v>
      </c>
      <c r="D48" s="14"/>
      <c r="E48" s="42"/>
    </row>
    <row r="49" spans="1:6" ht="16.350000000000001" customHeight="1">
      <c r="B49" s="5" t="s">
        <v>46</v>
      </c>
      <c r="C49" s="14" t="s">
        <v>5</v>
      </c>
      <c r="D49" s="14"/>
      <c r="E49" s="42"/>
    </row>
    <row r="50" spans="1:6" ht="16.350000000000001" customHeight="1">
      <c r="B50" s="5" t="s">
        <v>47</v>
      </c>
      <c r="C50" s="14" t="s">
        <v>5</v>
      </c>
      <c r="D50" s="18"/>
      <c r="E50" s="42"/>
    </row>
    <row r="51" spans="1:6" ht="16.350000000000001" customHeight="1">
      <c r="B51" s="5" t="s">
        <v>48</v>
      </c>
      <c r="C51" s="14" t="s">
        <v>5</v>
      </c>
      <c r="D51" s="18"/>
      <c r="E51" s="42"/>
    </row>
    <row r="52" spans="1:6" ht="16.350000000000001" customHeight="1">
      <c r="B52" s="5" t="s">
        <v>49</v>
      </c>
      <c r="C52" s="14" t="s">
        <v>5</v>
      </c>
      <c r="D52" s="18"/>
      <c r="E52" s="42"/>
    </row>
    <row r="53" spans="1:6" ht="16.350000000000001" customHeight="1">
      <c r="B53" s="5" t="s">
        <v>50</v>
      </c>
      <c r="C53" s="14" t="s">
        <v>5</v>
      </c>
      <c r="D53" s="14"/>
      <c r="E53" s="42"/>
    </row>
    <row r="54" spans="1:6" ht="16.350000000000001" customHeight="1">
      <c r="B54" s="5" t="s">
        <v>1</v>
      </c>
      <c r="C54" s="14" t="s">
        <v>5</v>
      </c>
      <c r="D54" s="14"/>
      <c r="E54" s="42"/>
    </row>
    <row r="55" spans="1:6" ht="16.350000000000001" customHeight="1">
      <c r="B55" s="5" t="s">
        <v>0</v>
      </c>
      <c r="C55" s="14" t="s">
        <v>5</v>
      </c>
      <c r="D55" s="14"/>
      <c r="E55" s="52"/>
    </row>
    <row r="56" spans="1:6" ht="16.149999999999999" customHeight="1">
      <c r="B56" s="10"/>
      <c r="C56" s="15"/>
      <c r="D56" s="15"/>
    </row>
    <row r="57" spans="1:6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33">
        <v>2024</v>
      </c>
      <c r="F57" s="34">
        <v>2025</v>
      </c>
    </row>
    <row r="58" spans="1:6" ht="16.350000000000001" customHeight="1">
      <c r="B58" s="13" t="s">
        <v>53</v>
      </c>
      <c r="C58" s="14" t="s">
        <v>5</v>
      </c>
      <c r="D58" s="14"/>
      <c r="E58" s="42"/>
    </row>
    <row r="59" spans="1:6" ht="16.350000000000001" customHeight="1">
      <c r="B59" s="5" t="s">
        <v>54</v>
      </c>
      <c r="C59" s="14" t="s">
        <v>5</v>
      </c>
      <c r="D59" s="14"/>
      <c r="E59" s="42"/>
    </row>
    <row r="60" spans="1:6" ht="16.350000000000001" customHeight="1">
      <c r="B60" s="5" t="s">
        <v>55</v>
      </c>
      <c r="C60" s="14" t="s">
        <v>5</v>
      </c>
      <c r="D60" s="14"/>
      <c r="E60" s="42"/>
    </row>
    <row r="61" spans="1:6" ht="16.350000000000001" customHeight="1">
      <c r="B61" s="5" t="s">
        <v>56</v>
      </c>
      <c r="C61" s="14" t="s">
        <v>5</v>
      </c>
      <c r="D61" s="14"/>
      <c r="E61" s="42"/>
    </row>
    <row r="62" spans="1:6" ht="16.350000000000001" customHeight="1">
      <c r="B62" s="5" t="s">
        <v>57</v>
      </c>
      <c r="C62" s="14" t="s">
        <v>5</v>
      </c>
      <c r="D62" s="14"/>
      <c r="E62" s="42"/>
    </row>
    <row r="63" spans="1:6" ht="16.350000000000001" customHeight="1">
      <c r="B63" s="5" t="s">
        <v>58</v>
      </c>
      <c r="C63" s="14" t="s">
        <v>5</v>
      </c>
      <c r="D63" s="14"/>
      <c r="E63" s="42"/>
    </row>
    <row r="64" spans="1:6" ht="16.350000000000001" customHeight="1">
      <c r="B64" s="5" t="s">
        <v>59</v>
      </c>
      <c r="C64" s="14" t="s">
        <v>5</v>
      </c>
      <c r="D64" s="14"/>
      <c r="E64" s="42"/>
    </row>
    <row r="65" spans="2:5" ht="16.350000000000001" customHeight="1">
      <c r="B65" s="5" t="s">
        <v>50</v>
      </c>
      <c r="C65" s="14" t="s">
        <v>5</v>
      </c>
      <c r="D65" s="14"/>
      <c r="E65" s="42"/>
    </row>
    <row r="66" spans="2:5" ht="16.350000000000001" customHeight="1">
      <c r="B66" s="5" t="s">
        <v>1</v>
      </c>
      <c r="C66" s="14" t="s">
        <v>5</v>
      </c>
      <c r="D66" s="14"/>
      <c r="E66" s="42"/>
    </row>
    <row r="67" spans="2:5" ht="16.350000000000001" customHeight="1">
      <c r="B67" s="5" t="s">
        <v>0</v>
      </c>
      <c r="C67" s="14" t="s">
        <v>5</v>
      </c>
      <c r="D67" s="14"/>
      <c r="E67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P68"/>
  <sheetViews>
    <sheetView topLeftCell="A4" zoomScale="120" zoomScaleNormal="120" workbookViewId="0">
      <selection activeCell="M20" sqref="M20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9.7109375" style="17" customWidth="1"/>
    <col min="5" max="10" width="9.140625" style="36" customWidth="1"/>
    <col min="11" max="12" width="8" style="36"/>
    <col min="13" max="13" width="9.85546875" style="4" customWidth="1"/>
    <col min="14" max="16384" width="8" style="4"/>
  </cols>
  <sheetData>
    <row r="1" spans="1:16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4" t="s">
        <v>14</v>
      </c>
      <c r="F1" s="33" t="s">
        <v>15</v>
      </c>
      <c r="G1" s="34" t="s">
        <v>11</v>
      </c>
      <c r="H1" s="34" t="s">
        <v>12</v>
      </c>
      <c r="I1" s="34" t="s">
        <v>64</v>
      </c>
      <c r="J1" s="33" t="s">
        <v>65</v>
      </c>
      <c r="K1" s="34" t="s">
        <v>66</v>
      </c>
      <c r="L1" s="34" t="s">
        <v>67</v>
      </c>
      <c r="M1" s="34" t="s">
        <v>69</v>
      </c>
      <c r="N1" s="33" t="s">
        <v>71</v>
      </c>
      <c r="O1" s="34" t="s">
        <v>70</v>
      </c>
      <c r="P1" s="34" t="s">
        <v>72</v>
      </c>
    </row>
    <row r="2" spans="1:16" ht="16.350000000000001" customHeight="1">
      <c r="B2" s="13" t="s">
        <v>19</v>
      </c>
      <c r="C2" s="14" t="s">
        <v>5</v>
      </c>
      <c r="D2" s="14"/>
      <c r="E2" s="52"/>
      <c r="F2" s="52"/>
      <c r="G2" s="52"/>
      <c r="H2" s="52"/>
      <c r="M2" s="88"/>
      <c r="N2" s="88"/>
      <c r="O2" s="88"/>
      <c r="P2" s="88"/>
    </row>
    <row r="3" spans="1:16" ht="16.350000000000001" customHeight="1">
      <c r="B3" s="13" t="s">
        <v>20</v>
      </c>
      <c r="C3" s="14" t="s">
        <v>5</v>
      </c>
      <c r="D3" s="15"/>
      <c r="M3" s="88"/>
      <c r="N3" s="88"/>
      <c r="O3" s="88"/>
      <c r="P3" s="88"/>
    </row>
    <row r="4" spans="1:16" ht="16.350000000000001" customHeight="1">
      <c r="B4" s="10"/>
      <c r="C4" s="15"/>
      <c r="D4" s="15"/>
      <c r="M4" s="88"/>
      <c r="N4" s="88"/>
      <c r="O4" s="88"/>
      <c r="P4" s="88"/>
    </row>
    <row r="5" spans="1:16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4" t="s">
        <v>14</v>
      </c>
      <c r="F5" s="33" t="s">
        <v>15</v>
      </c>
      <c r="G5" s="34" t="s">
        <v>11</v>
      </c>
      <c r="H5" s="34" t="s">
        <v>12</v>
      </c>
      <c r="I5" s="34" t="s">
        <v>64</v>
      </c>
      <c r="J5" s="33" t="s">
        <v>65</v>
      </c>
      <c r="K5" s="34" t="s">
        <v>66</v>
      </c>
      <c r="L5" s="34" t="s">
        <v>67</v>
      </c>
      <c r="M5" s="34" t="s">
        <v>69</v>
      </c>
      <c r="N5" s="33" t="s">
        <v>71</v>
      </c>
      <c r="O5" s="34" t="s">
        <v>70</v>
      </c>
      <c r="P5" s="34" t="s">
        <v>72</v>
      </c>
    </row>
    <row r="6" spans="1:16" ht="16.350000000000001" customHeight="1">
      <c r="B6" s="5" t="s">
        <v>17</v>
      </c>
      <c r="C6" s="14" t="s">
        <v>4</v>
      </c>
      <c r="D6" s="14"/>
      <c r="E6" s="61">
        <v>5286.0533160000005</v>
      </c>
      <c r="F6" s="61">
        <v>5159.4308610000007</v>
      </c>
      <c r="G6" s="61">
        <v>7246.171284</v>
      </c>
      <c r="H6" s="61">
        <v>5659.8148899999997</v>
      </c>
      <c r="I6" s="62">
        <v>6325.2671329999994</v>
      </c>
      <c r="J6" s="62">
        <v>6503.867945</v>
      </c>
      <c r="K6" s="36">
        <v>7792.8682380000009</v>
      </c>
      <c r="L6" s="36">
        <v>5297.834989</v>
      </c>
      <c r="M6" s="88">
        <f>Physical_monthly!AE6+Physical_monthly!AD6+Physical_monthly!AC6</f>
        <v>5502.7027870000002</v>
      </c>
      <c r="N6" s="88"/>
      <c r="O6" s="88"/>
      <c r="P6" s="88"/>
    </row>
    <row r="7" spans="1:16" ht="16.350000000000001" customHeight="1">
      <c r="B7" s="5" t="s">
        <v>26</v>
      </c>
      <c r="C7" s="14" t="s">
        <v>4</v>
      </c>
      <c r="D7" s="14"/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36">
        <v>0</v>
      </c>
      <c r="M7" s="88"/>
      <c r="N7" s="88"/>
      <c r="O7" s="88"/>
      <c r="P7" s="88"/>
    </row>
    <row r="8" spans="1:16" ht="16.350000000000001" customHeight="1">
      <c r="B8" s="83" t="s">
        <v>68</v>
      </c>
      <c r="C8" s="14"/>
      <c r="D8" s="14"/>
      <c r="E8" s="61"/>
      <c r="F8" s="61"/>
      <c r="G8" s="61"/>
      <c r="H8" s="61"/>
      <c r="I8" s="61"/>
      <c r="J8" s="61"/>
      <c r="M8" s="90">
        <f>Physical_monthly!AC8+Physical_monthly!AD8+Physical_monthly!AE8</f>
        <v>631.94234000000006</v>
      </c>
      <c r="N8" s="88"/>
      <c r="O8" s="88"/>
      <c r="P8" s="88"/>
    </row>
    <row r="9" spans="1:16" ht="16.350000000000001" customHeight="1">
      <c r="B9" s="13" t="s">
        <v>0</v>
      </c>
      <c r="C9" s="14" t="s">
        <v>4</v>
      </c>
      <c r="D9" s="15"/>
      <c r="E9" s="60">
        <v>5286.0533160000005</v>
      </c>
      <c r="F9" s="60">
        <v>5159.4308610000007</v>
      </c>
      <c r="G9" s="60">
        <v>7246.171284</v>
      </c>
      <c r="H9" s="60">
        <v>5659.8148899999997</v>
      </c>
      <c r="I9" s="60">
        <v>6325.2671329999994</v>
      </c>
      <c r="J9" s="60">
        <v>6503.867945</v>
      </c>
      <c r="K9" s="60">
        <v>7792.8682380000009</v>
      </c>
      <c r="L9" s="36">
        <v>5297.834989</v>
      </c>
      <c r="M9" s="91">
        <f>M6+M8</f>
        <v>6134.6451269999998</v>
      </c>
      <c r="N9" s="88"/>
      <c r="O9" s="88"/>
      <c r="P9" s="88"/>
    </row>
    <row r="10" spans="1:16" ht="16.350000000000001" customHeight="1">
      <c r="B10" s="10"/>
      <c r="C10" s="15"/>
      <c r="D10" s="15"/>
    </row>
    <row r="11" spans="1:16" s="12" customFormat="1" ht="15.75" customHeight="1" thickBot="1">
      <c r="A11" s="1" t="s">
        <v>21</v>
      </c>
      <c r="B11" s="3"/>
      <c r="C11" s="11" t="s">
        <v>2</v>
      </c>
      <c r="D11" s="11" t="s">
        <v>3</v>
      </c>
      <c r="E11" s="34" t="s">
        <v>14</v>
      </c>
      <c r="F11" s="33" t="s">
        <v>15</v>
      </c>
      <c r="G11" s="34" t="s">
        <v>11</v>
      </c>
      <c r="H11" s="34" t="s">
        <v>12</v>
      </c>
      <c r="I11" s="34" t="s">
        <v>64</v>
      </c>
      <c r="J11" s="33" t="s">
        <v>65</v>
      </c>
      <c r="K11" s="34" t="s">
        <v>66</v>
      </c>
      <c r="L11" s="34" t="s">
        <v>67</v>
      </c>
      <c r="M11" s="34" t="s">
        <v>69</v>
      </c>
      <c r="N11" s="33" t="s">
        <v>71</v>
      </c>
      <c r="O11" s="34" t="s">
        <v>70</v>
      </c>
      <c r="P11" s="34" t="s">
        <v>72</v>
      </c>
    </row>
    <row r="12" spans="1:16" ht="16.350000000000001" customHeight="1">
      <c r="B12" s="5" t="s">
        <v>22</v>
      </c>
      <c r="C12" s="14" t="s">
        <v>4</v>
      </c>
      <c r="D12" s="14"/>
      <c r="E12" s="61">
        <v>4849.5561079999998</v>
      </c>
      <c r="F12" s="61">
        <v>4162.6316450000004</v>
      </c>
      <c r="G12" s="61">
        <v>4841.9410820000003</v>
      </c>
      <c r="H12" s="61">
        <v>4848.9266790000001</v>
      </c>
      <c r="I12" s="62">
        <v>5407.3826099999997</v>
      </c>
      <c r="J12" s="62">
        <v>4776.405683</v>
      </c>
      <c r="K12" s="36">
        <v>5104.4068959999995</v>
      </c>
      <c r="L12" s="36">
        <v>4382.6555770000004</v>
      </c>
      <c r="M12" s="90">
        <f>Physical_monthly!AC12+Physical_monthly!AD12+Physical_monthly!AE12</f>
        <v>5139.4462539999995</v>
      </c>
      <c r="N12" s="88"/>
      <c r="O12" s="88"/>
      <c r="P12" s="88"/>
    </row>
    <row r="13" spans="1:16" ht="16.350000000000001" customHeight="1">
      <c r="B13" s="5" t="s">
        <v>27</v>
      </c>
      <c r="C13" s="14" t="s">
        <v>4</v>
      </c>
      <c r="D13" s="14"/>
      <c r="E13" s="61">
        <v>267.39485999999999</v>
      </c>
      <c r="F13" s="61">
        <v>812.52716999999996</v>
      </c>
      <c r="G13" s="61">
        <v>2151.4910569999997</v>
      </c>
      <c r="H13" s="61">
        <v>637.7271659999999</v>
      </c>
      <c r="I13" s="61">
        <v>733.22543800000005</v>
      </c>
      <c r="J13" s="62">
        <v>1524.300387</v>
      </c>
      <c r="K13" s="36">
        <v>2421.9487920000001</v>
      </c>
      <c r="L13" s="36">
        <v>769.93347900000003</v>
      </c>
      <c r="M13" s="90">
        <f>Physical_monthly!AC13+Physical_monthly!AD13+Physical_monthly!AE13</f>
        <v>196.02496300000001</v>
      </c>
      <c r="N13" s="88"/>
      <c r="O13" s="88"/>
      <c r="P13" s="88"/>
    </row>
    <row r="14" spans="1:16" ht="16.350000000000001" customHeight="1">
      <c r="B14" s="48" t="s">
        <v>0</v>
      </c>
      <c r="C14" s="14" t="s">
        <v>4</v>
      </c>
      <c r="D14" s="15"/>
      <c r="E14" s="60">
        <v>5116.9509680000001</v>
      </c>
      <c r="F14" s="60">
        <v>4975.1588150000007</v>
      </c>
      <c r="G14" s="60">
        <v>6993.4321390000005</v>
      </c>
      <c r="H14" s="60">
        <v>5486.6538449999998</v>
      </c>
      <c r="I14" s="60">
        <v>6140.6080480000001</v>
      </c>
      <c r="J14" s="60">
        <v>6300.7060700000002</v>
      </c>
      <c r="K14" s="60">
        <v>7526.3556879999996</v>
      </c>
      <c r="L14" s="36">
        <v>5152.5890560000007</v>
      </c>
      <c r="M14" s="90">
        <f>M12+M13</f>
        <v>5335.4712169999993</v>
      </c>
      <c r="N14" s="88"/>
      <c r="O14" s="88"/>
      <c r="P14" s="88"/>
    </row>
    <row r="15" spans="1:16" ht="16.350000000000001" customHeight="1">
      <c r="B15" s="10"/>
      <c r="C15" s="15"/>
      <c r="D15" s="15"/>
    </row>
    <row r="16" spans="1:16" s="12" customFormat="1" ht="15.75" customHeight="1" thickBot="1">
      <c r="A16" s="1" t="s">
        <v>23</v>
      </c>
      <c r="B16" s="3"/>
      <c r="C16" s="11" t="s">
        <v>2</v>
      </c>
      <c r="D16" s="11" t="s">
        <v>3</v>
      </c>
      <c r="E16" s="34" t="s">
        <v>14</v>
      </c>
      <c r="F16" s="33" t="s">
        <v>15</v>
      </c>
      <c r="G16" s="34" t="s">
        <v>11</v>
      </c>
      <c r="H16" s="34" t="s">
        <v>12</v>
      </c>
      <c r="I16" s="34" t="s">
        <v>64</v>
      </c>
      <c r="J16" s="33" t="s">
        <v>65</v>
      </c>
      <c r="K16" s="34" t="s">
        <v>66</v>
      </c>
      <c r="L16" s="34" t="s">
        <v>67</v>
      </c>
      <c r="M16" s="34" t="s">
        <v>69</v>
      </c>
      <c r="N16" s="33" t="s">
        <v>71</v>
      </c>
      <c r="O16" s="34" t="s">
        <v>70</v>
      </c>
      <c r="P16" s="34" t="s">
        <v>72</v>
      </c>
    </row>
    <row r="17" spans="1:16" ht="16.350000000000001" customHeight="1">
      <c r="B17" s="5" t="s">
        <v>60</v>
      </c>
      <c r="C17" s="14" t="s">
        <v>4</v>
      </c>
      <c r="D17" s="4"/>
      <c r="E17" s="67">
        <v>1.7163010000000001</v>
      </c>
      <c r="F17" s="67">
        <v>1.481903</v>
      </c>
      <c r="G17" s="67">
        <v>1.8905790000000002</v>
      </c>
      <c r="H17" s="67">
        <v>1.5922999999999998</v>
      </c>
      <c r="I17" s="67">
        <v>1.8665729999999998</v>
      </c>
      <c r="J17" s="67">
        <v>1.652128</v>
      </c>
      <c r="K17" s="67">
        <v>1.9572459999999998</v>
      </c>
      <c r="L17" s="42">
        <v>1.491528</v>
      </c>
      <c r="M17" s="90">
        <f>Physical_monthly!AC17+Physical_monthly!AD17+Physical_monthly!AE17</f>
        <v>1.5139479999999998</v>
      </c>
      <c r="N17" s="88"/>
      <c r="O17" s="88"/>
      <c r="P17" s="88"/>
    </row>
    <row r="18" spans="1:16" ht="16.350000000000001" customHeight="1">
      <c r="B18" s="5" t="s">
        <v>24</v>
      </c>
      <c r="C18" s="14" t="s">
        <v>4</v>
      </c>
      <c r="D18" s="14"/>
      <c r="E18" s="66">
        <v>167.38604700000002</v>
      </c>
      <c r="F18" s="66">
        <v>182.790143</v>
      </c>
      <c r="G18" s="66">
        <v>250.84856600000001</v>
      </c>
      <c r="H18" s="66">
        <v>171.56874499999998</v>
      </c>
      <c r="I18" s="66">
        <v>182.79251199999999</v>
      </c>
      <c r="J18" s="68">
        <v>201.50974699999898</v>
      </c>
      <c r="K18" s="66">
        <v>264.55530399999998</v>
      </c>
      <c r="L18" s="42">
        <v>143.75440499999999</v>
      </c>
      <c r="M18" s="90">
        <f>Physical_monthly!AC18+Physical_monthly!AD18+Physical_monthly!AE18</f>
        <v>165.71762200000001</v>
      </c>
      <c r="N18" s="88"/>
      <c r="O18" s="88"/>
      <c r="P18" s="88"/>
    </row>
    <row r="19" spans="1:16" ht="16.350000000000001" customHeight="1">
      <c r="B19" s="51" t="s">
        <v>24</v>
      </c>
      <c r="C19" s="14" t="s">
        <v>10</v>
      </c>
      <c r="D19" s="14"/>
      <c r="E19" s="64">
        <v>3.1665599454578031E-2</v>
      </c>
      <c r="F19" s="64">
        <v>3.5428354003482397E-2</v>
      </c>
      <c r="G19" s="64">
        <v>3.4618083974069083E-2</v>
      </c>
      <c r="H19" s="64">
        <v>3.031349051770843E-2</v>
      </c>
      <c r="I19" s="64">
        <v>2.8898781372622227E-2</v>
      </c>
      <c r="J19" s="64">
        <v>3.0983062495128656E-2</v>
      </c>
      <c r="K19" s="64">
        <v>3.3948386642797479E-2</v>
      </c>
      <c r="L19" s="71">
        <v>2.7105741674490664E-2</v>
      </c>
      <c r="M19" s="92">
        <f>M18/M9</f>
        <v>2.7013399890180805E-2</v>
      </c>
      <c r="N19" s="88"/>
      <c r="O19" s="88"/>
      <c r="P19" s="88"/>
    </row>
    <row r="20" spans="1:16" s="12" customFormat="1" ht="15.75" customHeight="1" thickBot="1">
      <c r="A20" s="1" t="s">
        <v>33</v>
      </c>
      <c r="B20" s="3"/>
      <c r="C20" s="11" t="s">
        <v>2</v>
      </c>
      <c r="D20" s="11" t="s">
        <v>3</v>
      </c>
      <c r="E20" s="34" t="s">
        <v>14</v>
      </c>
      <c r="F20" s="33" t="s">
        <v>15</v>
      </c>
      <c r="G20" s="34" t="s">
        <v>11</v>
      </c>
      <c r="H20" s="34" t="s">
        <v>12</v>
      </c>
      <c r="I20" s="34" t="s">
        <v>64</v>
      </c>
      <c r="J20" s="33" t="s">
        <v>65</v>
      </c>
      <c r="K20" s="34" t="s">
        <v>66</v>
      </c>
      <c r="L20" s="34" t="s">
        <v>67</v>
      </c>
      <c r="M20" s="34" t="s">
        <v>69</v>
      </c>
      <c r="N20" s="33" t="s">
        <v>71</v>
      </c>
      <c r="O20" s="34" t="s">
        <v>70</v>
      </c>
      <c r="P20" s="34" t="s">
        <v>72</v>
      </c>
    </row>
    <row r="21" spans="1:16" ht="16.350000000000001" customHeight="1">
      <c r="B21" s="13" t="s">
        <v>34</v>
      </c>
      <c r="C21" s="14" t="s">
        <v>5</v>
      </c>
      <c r="D21" s="14"/>
    </row>
    <row r="22" spans="1:16" ht="16.350000000000001" customHeight="1">
      <c r="B22" s="13" t="s">
        <v>35</v>
      </c>
      <c r="C22" s="14" t="s">
        <v>5</v>
      </c>
      <c r="D22" s="14"/>
    </row>
    <row r="23" spans="1:16" ht="16.350000000000001" customHeight="1">
      <c r="B23" s="5" t="s">
        <v>36</v>
      </c>
      <c r="C23" s="14" t="s">
        <v>5</v>
      </c>
      <c r="D23" s="14"/>
    </row>
    <row r="24" spans="1:16" ht="16.350000000000001" customHeight="1">
      <c r="B24" s="5" t="s">
        <v>37</v>
      </c>
      <c r="C24" s="14" t="s">
        <v>5</v>
      </c>
      <c r="D24" s="14"/>
    </row>
    <row r="25" spans="1:16" ht="16.350000000000001" customHeight="1">
      <c r="B25" s="10"/>
      <c r="C25" s="15"/>
      <c r="D25" s="15"/>
    </row>
    <row r="26" spans="1:16" s="12" customFormat="1" ht="15.75" customHeight="1" thickBot="1">
      <c r="A26" s="1" t="s">
        <v>38</v>
      </c>
      <c r="B26" s="3"/>
      <c r="C26" s="11" t="s">
        <v>2</v>
      </c>
      <c r="D26" s="11" t="s">
        <v>3</v>
      </c>
      <c r="E26" s="34" t="s">
        <v>14</v>
      </c>
      <c r="F26" s="33" t="s">
        <v>15</v>
      </c>
      <c r="G26" s="34" t="s">
        <v>11</v>
      </c>
      <c r="H26" s="34" t="s">
        <v>12</v>
      </c>
      <c r="I26" s="34" t="s">
        <v>64</v>
      </c>
      <c r="J26" s="33" t="s">
        <v>65</v>
      </c>
      <c r="K26" s="34" t="s">
        <v>66</v>
      </c>
      <c r="L26" s="34" t="s">
        <v>67</v>
      </c>
      <c r="M26" s="34" t="s">
        <v>69</v>
      </c>
      <c r="N26" s="33" t="s">
        <v>71</v>
      </c>
      <c r="O26" s="34" t="s">
        <v>70</v>
      </c>
      <c r="P26" s="34" t="s">
        <v>72</v>
      </c>
    </row>
    <row r="27" spans="1:16" ht="16.350000000000001" customHeight="1">
      <c r="B27" s="13" t="s">
        <v>39</v>
      </c>
      <c r="C27" s="14" t="s">
        <v>5</v>
      </c>
      <c r="D27" s="14"/>
    </row>
    <row r="28" spans="1:16" ht="16.350000000000001" customHeight="1">
      <c r="B28" s="5" t="s">
        <v>40</v>
      </c>
      <c r="C28" s="14" t="s">
        <v>5</v>
      </c>
      <c r="D28" s="14"/>
    </row>
    <row r="29" spans="1:16" ht="16.350000000000001" customHeight="1">
      <c r="B29" s="5" t="s">
        <v>41</v>
      </c>
      <c r="C29" s="14" t="s">
        <v>5</v>
      </c>
      <c r="D29" s="14"/>
    </row>
    <row r="30" spans="1:16" ht="16.350000000000001" customHeight="1">
      <c r="B30" s="5" t="s">
        <v>42</v>
      </c>
      <c r="C30" s="14" t="s">
        <v>5</v>
      </c>
      <c r="D30" s="14"/>
    </row>
    <row r="31" spans="1:16" ht="16.350000000000001" customHeight="1">
      <c r="B31" s="5" t="s">
        <v>43</v>
      </c>
      <c r="C31" s="14" t="s">
        <v>5</v>
      </c>
      <c r="D31" s="14"/>
    </row>
    <row r="32" spans="1:16" ht="16.350000000000001" customHeight="1">
      <c r="B32" s="5" t="s">
        <v>44</v>
      </c>
      <c r="C32" s="14" t="s">
        <v>5</v>
      </c>
      <c r="D32" s="14"/>
    </row>
    <row r="33" spans="1:12" ht="16.350000000000001" customHeight="1">
      <c r="B33" s="5" t="s">
        <v>45</v>
      </c>
      <c r="C33" s="14" t="s">
        <v>5</v>
      </c>
      <c r="D33" s="14"/>
    </row>
    <row r="34" spans="1:12" ht="16.350000000000001" customHeight="1">
      <c r="B34" s="5" t="s">
        <v>46</v>
      </c>
      <c r="C34" s="14" t="s">
        <v>5</v>
      </c>
      <c r="D34" s="14"/>
    </row>
    <row r="35" spans="1:12" ht="16.350000000000001" customHeight="1">
      <c r="B35" s="5" t="s">
        <v>47</v>
      </c>
      <c r="C35" s="14" t="s">
        <v>5</v>
      </c>
      <c r="D35" s="18"/>
    </row>
    <row r="36" spans="1:12" ht="16.350000000000001" customHeight="1">
      <c r="B36" s="5" t="s">
        <v>48</v>
      </c>
      <c r="C36" s="14" t="s">
        <v>5</v>
      </c>
      <c r="D36" s="18"/>
    </row>
    <row r="37" spans="1:12" ht="16.350000000000001" customHeight="1">
      <c r="B37" s="5" t="s">
        <v>49</v>
      </c>
      <c r="C37" s="14" t="s">
        <v>5</v>
      </c>
      <c r="D37" s="18"/>
    </row>
    <row r="38" spans="1:12" ht="16.350000000000001" customHeight="1">
      <c r="B38" s="5" t="s">
        <v>50</v>
      </c>
      <c r="C38" s="14" t="s">
        <v>5</v>
      </c>
      <c r="D38" s="14"/>
    </row>
    <row r="39" spans="1:12" ht="16.350000000000001" customHeight="1">
      <c r="B39" s="5" t="s">
        <v>1</v>
      </c>
      <c r="C39" s="14" t="s">
        <v>5</v>
      </c>
      <c r="D39" s="14"/>
    </row>
    <row r="40" spans="1:12" ht="16.350000000000001" customHeight="1">
      <c r="B40" s="5" t="s">
        <v>0</v>
      </c>
      <c r="C40" s="14" t="s">
        <v>5</v>
      </c>
      <c r="D40" s="14"/>
    </row>
    <row r="41" spans="1:12" ht="16.350000000000001" customHeight="1">
      <c r="B41" s="10"/>
      <c r="C41" s="15"/>
      <c r="D41" s="15"/>
    </row>
    <row r="42" spans="1:12" s="12" customFormat="1" ht="15.75" customHeight="1" thickBot="1">
      <c r="A42" s="1" t="s">
        <v>51</v>
      </c>
      <c r="B42" s="3"/>
      <c r="C42" s="11" t="s">
        <v>2</v>
      </c>
      <c r="D42" s="11" t="s">
        <v>3</v>
      </c>
      <c r="E42" s="34" t="s">
        <v>14</v>
      </c>
      <c r="F42" s="33" t="s">
        <v>15</v>
      </c>
      <c r="G42" s="34" t="s">
        <v>11</v>
      </c>
      <c r="H42" s="34" t="s">
        <v>12</v>
      </c>
      <c r="I42" s="34" t="s">
        <v>64</v>
      </c>
      <c r="J42" s="33" t="s">
        <v>65</v>
      </c>
      <c r="K42" s="34" t="s">
        <v>66</v>
      </c>
      <c r="L42" s="34" t="s">
        <v>67</v>
      </c>
    </row>
    <row r="43" spans="1:12" ht="16.350000000000001" customHeight="1">
      <c r="B43" s="13" t="s">
        <v>39</v>
      </c>
      <c r="C43" s="14" t="s">
        <v>5</v>
      </c>
      <c r="D43" s="14"/>
    </row>
    <row r="44" spans="1:12" ht="16.350000000000001" customHeight="1">
      <c r="B44" s="5" t="s">
        <v>40</v>
      </c>
      <c r="C44" s="14" t="s">
        <v>5</v>
      </c>
      <c r="D44" s="14"/>
    </row>
    <row r="45" spans="1:12" ht="16.350000000000001" customHeight="1">
      <c r="B45" s="5" t="s">
        <v>41</v>
      </c>
      <c r="C45" s="14" t="s">
        <v>5</v>
      </c>
      <c r="D45" s="14"/>
    </row>
    <row r="46" spans="1:12" ht="16.350000000000001" customHeight="1">
      <c r="B46" s="5" t="s">
        <v>42</v>
      </c>
      <c r="C46" s="14" t="s">
        <v>5</v>
      </c>
      <c r="D46" s="14"/>
    </row>
    <row r="47" spans="1:12" ht="16.350000000000001" customHeight="1">
      <c r="B47" s="5" t="s">
        <v>43</v>
      </c>
      <c r="C47" s="14" t="s">
        <v>5</v>
      </c>
      <c r="D47" s="14"/>
    </row>
    <row r="48" spans="1:12" ht="16.350000000000001" customHeight="1">
      <c r="B48" s="5" t="s">
        <v>44</v>
      </c>
      <c r="C48" s="14" t="s">
        <v>5</v>
      </c>
      <c r="D48" s="14"/>
    </row>
    <row r="49" spans="1:12" ht="16.350000000000001" customHeight="1">
      <c r="B49" s="5" t="s">
        <v>45</v>
      </c>
      <c r="C49" s="14" t="s">
        <v>5</v>
      </c>
      <c r="D49" s="14"/>
    </row>
    <row r="50" spans="1:12" ht="16.350000000000001" customHeight="1">
      <c r="B50" s="5" t="s">
        <v>46</v>
      </c>
      <c r="C50" s="14" t="s">
        <v>5</v>
      </c>
      <c r="D50" s="14"/>
    </row>
    <row r="51" spans="1:12" ht="16.350000000000001" customHeight="1">
      <c r="B51" s="5" t="s">
        <v>47</v>
      </c>
      <c r="C51" s="14" t="s">
        <v>5</v>
      </c>
      <c r="D51" s="18"/>
    </row>
    <row r="52" spans="1:12" ht="16.350000000000001" customHeight="1">
      <c r="B52" s="5" t="s">
        <v>48</v>
      </c>
      <c r="C52" s="14" t="s">
        <v>5</v>
      </c>
      <c r="D52" s="18"/>
    </row>
    <row r="53" spans="1:12" ht="16.350000000000001" customHeight="1">
      <c r="B53" s="5" t="s">
        <v>49</v>
      </c>
      <c r="C53" s="14" t="s">
        <v>5</v>
      </c>
      <c r="D53" s="18"/>
    </row>
    <row r="54" spans="1:12" ht="16.350000000000001" customHeight="1">
      <c r="B54" s="5" t="s">
        <v>50</v>
      </c>
      <c r="C54" s="14" t="s">
        <v>5</v>
      </c>
      <c r="D54" s="14"/>
    </row>
    <row r="55" spans="1:12" ht="16.350000000000001" customHeight="1">
      <c r="B55" s="5" t="s">
        <v>1</v>
      </c>
      <c r="C55" s="14" t="s">
        <v>5</v>
      </c>
      <c r="D55" s="14"/>
    </row>
    <row r="56" spans="1:12" ht="16.350000000000001" customHeight="1">
      <c r="B56" s="5" t="s">
        <v>0</v>
      </c>
      <c r="C56" s="14" t="s">
        <v>5</v>
      </c>
      <c r="D56" s="14"/>
    </row>
    <row r="57" spans="1:12" ht="16.149999999999999" customHeight="1">
      <c r="B57" s="10"/>
      <c r="C57" s="15"/>
      <c r="D57" s="15"/>
    </row>
    <row r="58" spans="1:12" s="12" customFormat="1" ht="15.75" customHeight="1" thickBot="1">
      <c r="A58" s="1" t="s">
        <v>52</v>
      </c>
      <c r="B58" s="3"/>
      <c r="C58" s="11" t="s">
        <v>2</v>
      </c>
      <c r="D58" s="11" t="s">
        <v>3</v>
      </c>
      <c r="E58" s="34" t="s">
        <v>14</v>
      </c>
      <c r="F58" s="33" t="s">
        <v>15</v>
      </c>
      <c r="G58" s="34" t="s">
        <v>11</v>
      </c>
      <c r="H58" s="34" t="s">
        <v>12</v>
      </c>
      <c r="I58" s="34" t="s">
        <v>64</v>
      </c>
      <c r="J58" s="33" t="s">
        <v>65</v>
      </c>
      <c r="K58" s="34" t="s">
        <v>66</v>
      </c>
      <c r="L58" s="34" t="s">
        <v>67</v>
      </c>
    </row>
    <row r="59" spans="1:12" ht="16.350000000000001" customHeight="1">
      <c r="B59" s="13" t="s">
        <v>53</v>
      </c>
      <c r="C59" s="14" t="s">
        <v>5</v>
      </c>
      <c r="D59" s="14"/>
    </row>
    <row r="60" spans="1:12" ht="16.350000000000001" customHeight="1">
      <c r="B60" s="5" t="s">
        <v>54</v>
      </c>
      <c r="C60" s="14" t="s">
        <v>5</v>
      </c>
      <c r="D60" s="14"/>
    </row>
    <row r="61" spans="1:12" ht="16.350000000000001" customHeight="1">
      <c r="B61" s="5" t="s">
        <v>55</v>
      </c>
      <c r="C61" s="14" t="s">
        <v>5</v>
      </c>
      <c r="D61" s="14"/>
    </row>
    <row r="62" spans="1:12" ht="16.350000000000001" customHeight="1">
      <c r="B62" s="5" t="s">
        <v>56</v>
      </c>
      <c r="C62" s="14" t="s">
        <v>5</v>
      </c>
      <c r="D62" s="14"/>
    </row>
    <row r="63" spans="1:12" ht="16.350000000000001" customHeight="1">
      <c r="B63" s="5" t="s">
        <v>57</v>
      </c>
      <c r="C63" s="14" t="s">
        <v>5</v>
      </c>
      <c r="D63" s="14"/>
    </row>
    <row r="64" spans="1:12" ht="16.350000000000001" customHeight="1">
      <c r="B64" s="5" t="s">
        <v>58</v>
      </c>
      <c r="C64" s="14" t="s">
        <v>5</v>
      </c>
      <c r="D64" s="14"/>
    </row>
    <row r="65" spans="2:4" ht="16.350000000000001" customHeight="1">
      <c r="B65" s="5" t="s">
        <v>59</v>
      </c>
      <c r="C65" s="14" t="s">
        <v>5</v>
      </c>
      <c r="D65" s="14"/>
    </row>
    <row r="66" spans="2:4" ht="16.350000000000001" customHeight="1">
      <c r="B66" s="5" t="s">
        <v>50</v>
      </c>
      <c r="C66" s="14" t="s">
        <v>5</v>
      </c>
      <c r="D66" s="14"/>
    </row>
    <row r="67" spans="2:4" ht="16.350000000000001" customHeight="1">
      <c r="B67" s="5" t="s">
        <v>1</v>
      </c>
      <c r="C67" s="14" t="s">
        <v>5</v>
      </c>
      <c r="D67" s="14"/>
    </row>
    <row r="68" spans="2:4" ht="16.350000000000001" customHeight="1">
      <c r="B68" s="5" t="s">
        <v>0</v>
      </c>
      <c r="C68" s="14" t="s">
        <v>5</v>
      </c>
      <c r="D68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N68"/>
  <sheetViews>
    <sheetView zoomScaleNormal="100" workbookViewId="0">
      <selection activeCell="AD19" sqref="AD19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10.42578125" style="17" customWidth="1"/>
    <col min="5" max="16" width="7.85546875" style="36" hidden="1" customWidth="1"/>
    <col min="17" max="19" width="7.85546875" style="36" customWidth="1"/>
    <col min="20" max="22" width="8" style="4"/>
    <col min="23" max="23" width="7.42578125" style="4" bestFit="1" customWidth="1"/>
    <col min="24" max="24" width="6.5703125" style="4" bestFit="1" customWidth="1"/>
    <col min="25" max="25" width="6.85546875" style="4" bestFit="1" customWidth="1"/>
    <col min="26" max="27" width="8" style="4"/>
    <col min="28" max="28" width="6.7109375" style="4" customWidth="1"/>
    <col min="29" max="29" width="9.7109375" style="4" bestFit="1" customWidth="1"/>
    <col min="30" max="30" width="8.5703125" style="4" bestFit="1" customWidth="1"/>
    <col min="31" max="31" width="8.5703125" style="4" customWidth="1"/>
    <col min="32" max="16384" width="8" style="4"/>
  </cols>
  <sheetData>
    <row r="1" spans="1:40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46">
        <v>45658</v>
      </c>
      <c r="R1" s="46">
        <v>45689</v>
      </c>
      <c r="S1" s="46">
        <v>45717</v>
      </c>
      <c r="T1" s="46">
        <v>45748</v>
      </c>
      <c r="U1" s="46">
        <v>45778</v>
      </c>
      <c r="V1" s="46">
        <v>45809</v>
      </c>
      <c r="W1" s="46">
        <v>45839</v>
      </c>
      <c r="X1" s="46">
        <v>45870</v>
      </c>
      <c r="Y1" s="46">
        <v>45901</v>
      </c>
      <c r="Z1" s="46">
        <v>45931</v>
      </c>
      <c r="AA1" s="46">
        <v>45962</v>
      </c>
      <c r="AB1" s="46">
        <v>45992</v>
      </c>
      <c r="AC1" s="46">
        <v>46023</v>
      </c>
      <c r="AD1" s="46">
        <v>46054</v>
      </c>
      <c r="AE1" s="46">
        <v>46082</v>
      </c>
      <c r="AF1" s="46">
        <v>46113</v>
      </c>
      <c r="AG1" s="46">
        <v>46143</v>
      </c>
      <c r="AH1" s="46">
        <v>46174</v>
      </c>
      <c r="AI1" s="46">
        <v>46204</v>
      </c>
      <c r="AJ1" s="46">
        <v>46235</v>
      </c>
      <c r="AK1" s="46">
        <v>46266</v>
      </c>
      <c r="AL1" s="46">
        <v>46296</v>
      </c>
      <c r="AM1" s="46">
        <v>46327</v>
      </c>
      <c r="AN1" s="46">
        <v>46357</v>
      </c>
    </row>
    <row r="2" spans="1:40" ht="16.350000000000001" customHeight="1">
      <c r="B2" s="13" t="s">
        <v>19</v>
      </c>
      <c r="C2" s="14" t="s">
        <v>5</v>
      </c>
      <c r="D2" s="14"/>
      <c r="AC2" s="88"/>
      <c r="AD2" s="88"/>
      <c r="AE2" s="88"/>
    </row>
    <row r="3" spans="1:40" ht="16.350000000000001" customHeight="1">
      <c r="B3" s="13" t="s">
        <v>20</v>
      </c>
      <c r="C3" s="14" t="s">
        <v>5</v>
      </c>
      <c r="D3" s="15"/>
      <c r="AC3" s="88"/>
      <c r="AD3" s="88"/>
      <c r="AE3" s="88"/>
    </row>
    <row r="4" spans="1:40" ht="16.350000000000001" customHeight="1">
      <c r="B4" s="10"/>
      <c r="C4" s="15"/>
      <c r="D4" s="15"/>
      <c r="AC4" s="88"/>
      <c r="AD4" s="88"/>
      <c r="AE4" s="88"/>
    </row>
    <row r="5" spans="1:40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46">
        <v>45292</v>
      </c>
      <c r="F5" s="46">
        <v>45323</v>
      </c>
      <c r="G5" s="46">
        <v>45352</v>
      </c>
      <c r="H5" s="46">
        <v>45383</v>
      </c>
      <c r="I5" s="46">
        <v>45413</v>
      </c>
      <c r="J5" s="46">
        <v>45444</v>
      </c>
      <c r="K5" s="46">
        <v>45474</v>
      </c>
      <c r="L5" s="46">
        <v>45505</v>
      </c>
      <c r="M5" s="46">
        <v>45536</v>
      </c>
      <c r="N5" s="46">
        <v>45566</v>
      </c>
      <c r="O5" s="46">
        <v>45597</v>
      </c>
      <c r="P5" s="46">
        <v>45627</v>
      </c>
      <c r="Q5" s="46">
        <v>45658</v>
      </c>
      <c r="R5" s="46">
        <v>45689</v>
      </c>
      <c r="S5" s="46">
        <v>45717</v>
      </c>
      <c r="T5" s="46">
        <v>45748</v>
      </c>
      <c r="U5" s="46">
        <v>45778</v>
      </c>
      <c r="V5" s="46">
        <v>45809</v>
      </c>
      <c r="W5" s="46">
        <v>45839</v>
      </c>
      <c r="X5" s="46">
        <v>45870</v>
      </c>
      <c r="Y5" s="46">
        <v>45901</v>
      </c>
      <c r="Z5" s="46">
        <v>45931</v>
      </c>
      <c r="AA5" s="46">
        <v>45962</v>
      </c>
      <c r="AB5" s="46">
        <v>45992</v>
      </c>
      <c r="AC5" s="46">
        <v>46023</v>
      </c>
      <c r="AD5" s="46">
        <v>46054</v>
      </c>
      <c r="AE5" s="46">
        <v>46082</v>
      </c>
      <c r="AF5" s="46">
        <v>46113</v>
      </c>
      <c r="AG5" s="46">
        <v>46143</v>
      </c>
      <c r="AH5" s="46">
        <v>46174</v>
      </c>
      <c r="AI5" s="46">
        <v>46204</v>
      </c>
      <c r="AJ5" s="46">
        <v>46235</v>
      </c>
      <c r="AK5" s="46">
        <v>46266</v>
      </c>
      <c r="AL5" s="46">
        <v>46296</v>
      </c>
      <c r="AM5" s="46">
        <v>46327</v>
      </c>
      <c r="AN5" s="46">
        <v>46357</v>
      </c>
    </row>
    <row r="6" spans="1:40" ht="16.350000000000001" customHeight="1">
      <c r="B6" s="5" t="s">
        <v>17</v>
      </c>
      <c r="C6" s="14" t="s">
        <v>4</v>
      </c>
      <c r="D6" s="14"/>
      <c r="E6" s="42">
        <v>1961.9960169999999</v>
      </c>
      <c r="F6" s="42">
        <v>1881.5813430000001</v>
      </c>
      <c r="G6" s="42">
        <v>1442.475956</v>
      </c>
      <c r="H6" s="42">
        <v>1311.1056169999999</v>
      </c>
      <c r="I6" s="42">
        <v>1716.375317</v>
      </c>
      <c r="J6" s="42">
        <v>2131.9499270000001</v>
      </c>
      <c r="K6" s="42">
        <v>2636.7944520000001</v>
      </c>
      <c r="L6" s="42">
        <v>2711.0198829999999</v>
      </c>
      <c r="M6" s="42">
        <v>1898.356949</v>
      </c>
      <c r="N6" s="42">
        <v>1484.969801</v>
      </c>
      <c r="O6" s="42">
        <v>1794.9257299999999</v>
      </c>
      <c r="P6" s="42">
        <v>2379.919359</v>
      </c>
      <c r="Q6" s="42">
        <v>2343.9224140000001</v>
      </c>
      <c r="R6" s="42">
        <v>2035.092343</v>
      </c>
      <c r="S6" s="42">
        <v>1946.2523759999999</v>
      </c>
      <c r="T6" s="9">
        <v>1632.6122680000001</v>
      </c>
      <c r="U6" s="9">
        <v>2301.2057089999998</v>
      </c>
      <c r="V6" s="9">
        <v>2570.0499679999998</v>
      </c>
      <c r="W6" s="9">
        <v>2921.3349859999998</v>
      </c>
      <c r="X6" s="9">
        <v>2697.3682629999998</v>
      </c>
      <c r="Y6" s="9">
        <v>2174.1649890000003</v>
      </c>
      <c r="Z6" s="4">
        <v>1485.663947</v>
      </c>
      <c r="AA6" s="4">
        <v>1746.1721359999999</v>
      </c>
      <c r="AB6" s="4">
        <v>2065.9989059999998</v>
      </c>
      <c r="AC6" s="89">
        <f>AC18+AC17+AC14</f>
        <v>1975.6642270000002</v>
      </c>
      <c r="AD6" s="89">
        <f t="shared" ref="AD6" si="0">AD18+AD17+AD14</f>
        <v>1640.1823199999999</v>
      </c>
      <c r="AE6" s="89">
        <f>AE18+AE17+AE14</f>
        <v>1886.8562400000001</v>
      </c>
    </row>
    <row r="7" spans="1:40" ht="16.350000000000001" customHeight="1">
      <c r="B7" s="5" t="s">
        <v>26</v>
      </c>
      <c r="C7" s="14" t="s">
        <v>4</v>
      </c>
      <c r="D7" s="18"/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AC7" s="89"/>
      <c r="AD7" s="88"/>
      <c r="AE7" s="88"/>
    </row>
    <row r="8" spans="1:40" ht="16.350000000000001" customHeight="1">
      <c r="B8" s="83" t="s">
        <v>68</v>
      </c>
      <c r="C8" s="14"/>
      <c r="D8" s="18"/>
      <c r="T8" s="36"/>
      <c r="U8" s="36"/>
      <c r="V8" s="36"/>
      <c r="W8" s="36"/>
      <c r="X8" s="36"/>
      <c r="Y8" s="36"/>
      <c r="AC8" s="89">
        <f>238416819/1000000</f>
        <v>238.416819</v>
      </c>
      <c r="AD8" s="88">
        <f>187227118/1000000</f>
        <v>187.22711799999999</v>
      </c>
      <c r="AE8" s="90">
        <f>206298403/1000000</f>
        <v>206.29840300000001</v>
      </c>
    </row>
    <row r="9" spans="1:40" ht="16.350000000000001" customHeight="1">
      <c r="B9" s="48" t="s">
        <v>0</v>
      </c>
      <c r="C9" s="49" t="s">
        <v>4</v>
      </c>
      <c r="D9" s="50"/>
      <c r="E9" s="53">
        <v>1961.9960169999999</v>
      </c>
      <c r="F9" s="53">
        <v>1881.5813430000001</v>
      </c>
      <c r="G9" s="53">
        <v>1442.475956</v>
      </c>
      <c r="H9" s="53">
        <v>1311.1056169999999</v>
      </c>
      <c r="I9" s="53">
        <v>1716.375317</v>
      </c>
      <c r="J9" s="53">
        <v>2131.9499270000001</v>
      </c>
      <c r="K9" s="53">
        <v>2636.7944520000001</v>
      </c>
      <c r="L9" s="53">
        <v>2711.0198829999999</v>
      </c>
      <c r="M9" s="53">
        <v>1898.356949</v>
      </c>
      <c r="N9" s="53">
        <v>1484.969801</v>
      </c>
      <c r="O9" s="53">
        <v>1794.9257299999999</v>
      </c>
      <c r="P9" s="53">
        <v>2379.919359</v>
      </c>
      <c r="Q9" s="53">
        <v>2343.9224140000001</v>
      </c>
      <c r="R9" s="53">
        <v>2035.092343</v>
      </c>
      <c r="S9" s="53">
        <v>1946.2523759999999</v>
      </c>
      <c r="T9" s="53">
        <v>1632.6122680000001</v>
      </c>
      <c r="U9" s="53">
        <v>2301.2057089999998</v>
      </c>
      <c r="V9" s="53">
        <v>2570.0499679999998</v>
      </c>
      <c r="W9" s="53">
        <v>2921.3349859999998</v>
      </c>
      <c r="X9" s="53">
        <v>2697.3682629999998</v>
      </c>
      <c r="Y9" s="53">
        <v>2174.1649890000003</v>
      </c>
      <c r="Z9" s="4">
        <v>1485.663947</v>
      </c>
      <c r="AA9" s="4">
        <v>1746.1721359999999</v>
      </c>
      <c r="AB9" s="4">
        <v>2065.9989059999998</v>
      </c>
      <c r="AC9" s="84">
        <f>AC6+AC7+AC8</f>
        <v>2214.0810460000002</v>
      </c>
      <c r="AD9" s="84">
        <f t="shared" ref="AD9" si="1">AD6+AD7+AD8</f>
        <v>1827.4094379999999</v>
      </c>
      <c r="AE9" s="73">
        <f>AE6+AE7+AE8</f>
        <v>2093.1546429999999</v>
      </c>
    </row>
    <row r="10" spans="1:40" ht="16.350000000000001" customHeight="1">
      <c r="B10" s="10"/>
      <c r="C10" s="15"/>
      <c r="D10" s="15"/>
    </row>
    <row r="11" spans="1:40" s="12" customFormat="1" ht="15.75" customHeight="1" thickBot="1">
      <c r="A11" s="1" t="s">
        <v>21</v>
      </c>
      <c r="B11" s="3"/>
      <c r="C11" s="11" t="s">
        <v>2</v>
      </c>
      <c r="D11" s="11" t="s">
        <v>3</v>
      </c>
      <c r="E11" s="46">
        <v>45292</v>
      </c>
      <c r="F11" s="46">
        <v>45323</v>
      </c>
      <c r="G11" s="46">
        <v>45352</v>
      </c>
      <c r="H11" s="46">
        <v>45383</v>
      </c>
      <c r="I11" s="46">
        <v>45413</v>
      </c>
      <c r="J11" s="46">
        <v>45444</v>
      </c>
      <c r="K11" s="46">
        <v>45474</v>
      </c>
      <c r="L11" s="46">
        <v>45505</v>
      </c>
      <c r="M11" s="46">
        <v>45536</v>
      </c>
      <c r="N11" s="46">
        <v>45566</v>
      </c>
      <c r="O11" s="46">
        <v>45597</v>
      </c>
      <c r="P11" s="46">
        <v>45627</v>
      </c>
      <c r="Q11" s="46">
        <v>45658</v>
      </c>
      <c r="R11" s="46">
        <v>45689</v>
      </c>
      <c r="S11" s="46">
        <v>45717</v>
      </c>
      <c r="T11" s="46">
        <v>45748</v>
      </c>
      <c r="U11" s="46">
        <v>45778</v>
      </c>
      <c r="V11" s="46">
        <v>45809</v>
      </c>
      <c r="W11" s="46">
        <v>45839</v>
      </c>
      <c r="X11" s="46">
        <v>45870</v>
      </c>
      <c r="Y11" s="46">
        <v>45901</v>
      </c>
      <c r="Z11" s="46">
        <v>45931</v>
      </c>
      <c r="AA11" s="46">
        <v>45962</v>
      </c>
      <c r="AB11" s="46">
        <v>45992</v>
      </c>
      <c r="AC11" s="46">
        <v>46023</v>
      </c>
      <c r="AD11" s="46">
        <v>46054</v>
      </c>
      <c r="AE11" s="46">
        <v>46082</v>
      </c>
      <c r="AF11" s="46">
        <v>46113</v>
      </c>
      <c r="AG11" s="46">
        <v>46143</v>
      </c>
      <c r="AH11" s="46">
        <v>46174</v>
      </c>
      <c r="AI11" s="46">
        <v>46204</v>
      </c>
      <c r="AJ11" s="46">
        <v>46235</v>
      </c>
      <c r="AK11" s="46">
        <v>46266</v>
      </c>
      <c r="AL11" s="46">
        <v>46296</v>
      </c>
      <c r="AM11" s="46">
        <v>46327</v>
      </c>
      <c r="AN11" s="46">
        <v>46357</v>
      </c>
    </row>
    <row r="12" spans="1:40" ht="16.350000000000001" customHeight="1">
      <c r="B12" s="5" t="s">
        <v>22</v>
      </c>
      <c r="C12" s="14" t="s">
        <v>4</v>
      </c>
      <c r="D12" s="14"/>
      <c r="E12" s="61">
        <v>1806.2233650000001</v>
      </c>
      <c r="F12" s="61">
        <v>1719.4972330000001</v>
      </c>
      <c r="G12" s="61">
        <v>1323.8355100000001</v>
      </c>
      <c r="H12" s="61">
        <v>1212.770031</v>
      </c>
      <c r="I12" s="61">
        <v>1408.6100180000001</v>
      </c>
      <c r="J12" s="61">
        <v>1541.2515960000001</v>
      </c>
      <c r="K12" s="61">
        <v>1753.5247240000001</v>
      </c>
      <c r="L12" s="61">
        <v>1731.349755</v>
      </c>
      <c r="M12" s="61">
        <v>1357.066603</v>
      </c>
      <c r="N12" s="61">
        <v>1269.4114750000001</v>
      </c>
      <c r="O12" s="61">
        <v>1560.4612299999999</v>
      </c>
      <c r="P12" s="61">
        <v>2019.0539739999999</v>
      </c>
      <c r="Q12" s="61">
        <v>1987.4688619999999</v>
      </c>
      <c r="R12" s="61">
        <v>1727.437363</v>
      </c>
      <c r="S12" s="61">
        <v>1692.4763849999999</v>
      </c>
      <c r="T12" s="61">
        <v>1402.269949</v>
      </c>
      <c r="U12" s="61">
        <v>1645.492618</v>
      </c>
      <c r="V12" s="61">
        <v>1728.643116</v>
      </c>
      <c r="W12" s="9">
        <v>1946.0961219999999</v>
      </c>
      <c r="X12" s="9">
        <v>1735.1377709999999</v>
      </c>
      <c r="Y12" s="9">
        <v>1423.1730030000001</v>
      </c>
      <c r="Z12" s="4">
        <v>1258.3051720000001</v>
      </c>
      <c r="AA12" s="4">
        <v>1435.8506440000001</v>
      </c>
      <c r="AB12" s="4">
        <v>1688.499761</v>
      </c>
      <c r="AC12" s="89">
        <f>1852740757/1000000</f>
        <v>1852.740757</v>
      </c>
      <c r="AD12" s="88">
        <f>1541954294/1000000</f>
        <v>1541.9542939999999</v>
      </c>
      <c r="AE12" s="90">
        <f>1744751203/1000000</f>
        <v>1744.751203</v>
      </c>
    </row>
    <row r="13" spans="1:40" ht="16.350000000000001" customHeight="1">
      <c r="B13" s="5" t="s">
        <v>27</v>
      </c>
      <c r="C13" s="14" t="s">
        <v>4</v>
      </c>
      <c r="D13" s="14"/>
      <c r="E13" s="61">
        <v>91.412090000000006</v>
      </c>
      <c r="F13" s="62">
        <v>101.10119</v>
      </c>
      <c r="G13" s="61">
        <v>74.88158</v>
      </c>
      <c r="H13" s="61">
        <v>58.00647</v>
      </c>
      <c r="I13" s="61">
        <v>243.47140999999999</v>
      </c>
      <c r="J13" s="61">
        <v>511.04928999999998</v>
      </c>
      <c r="K13" s="61">
        <v>788.62357999999995</v>
      </c>
      <c r="L13" s="61">
        <v>886.56029000000001</v>
      </c>
      <c r="M13" s="61">
        <v>476.307187</v>
      </c>
      <c r="N13" s="61">
        <v>169.264363</v>
      </c>
      <c r="O13" s="61">
        <v>181.524193</v>
      </c>
      <c r="P13" s="61">
        <v>286.93860999999998</v>
      </c>
      <c r="Q13" s="61">
        <v>283.81648000000001</v>
      </c>
      <c r="R13" s="61">
        <v>249.856942</v>
      </c>
      <c r="S13" s="61">
        <v>199.55201600000001</v>
      </c>
      <c r="T13" s="61">
        <v>181.35551699999999</v>
      </c>
      <c r="U13" s="61">
        <v>582.95604700000001</v>
      </c>
      <c r="V13" s="61">
        <v>759.98882300000002</v>
      </c>
      <c r="W13" s="9">
        <v>871.22750900000005</v>
      </c>
      <c r="X13" s="9">
        <v>868.35384599999998</v>
      </c>
      <c r="Y13" s="9">
        <v>682.367437</v>
      </c>
      <c r="Z13" s="4">
        <v>186.82312999999999</v>
      </c>
      <c r="AA13" s="4">
        <v>262.976315</v>
      </c>
      <c r="AB13" s="4">
        <v>320.13403399999999</v>
      </c>
      <c r="AC13" s="90">
        <f>61215830/1000000</f>
        <v>61.215829999999997</v>
      </c>
      <c r="AD13" s="90">
        <f>47752095/1000000</f>
        <v>47.752094999999997</v>
      </c>
      <c r="AE13" s="90">
        <f>87057038/1000000</f>
        <v>87.057038000000006</v>
      </c>
    </row>
    <row r="14" spans="1:40" ht="16.350000000000001" customHeight="1">
      <c r="B14" s="48" t="s">
        <v>0</v>
      </c>
      <c r="C14" s="49" t="s">
        <v>4</v>
      </c>
      <c r="D14" s="50"/>
      <c r="E14" s="60">
        <v>1897.6354550000001</v>
      </c>
      <c r="F14" s="60">
        <v>1820.5984230000001</v>
      </c>
      <c r="G14" s="60">
        <v>1398.7170900000001</v>
      </c>
      <c r="H14" s="60">
        <v>1270.7765010000001</v>
      </c>
      <c r="I14" s="60">
        <v>1652.081428</v>
      </c>
      <c r="J14" s="60">
        <v>2052.300886</v>
      </c>
      <c r="K14" s="60">
        <v>2542.1483040000003</v>
      </c>
      <c r="L14" s="60">
        <v>2617.9100450000001</v>
      </c>
      <c r="M14" s="60">
        <v>1833.3737900000001</v>
      </c>
      <c r="N14" s="60">
        <v>1438.6758380000001</v>
      </c>
      <c r="O14" s="60">
        <v>1741.9854229999999</v>
      </c>
      <c r="P14" s="60">
        <v>2305.9925840000001</v>
      </c>
      <c r="Q14" s="60">
        <v>2271.2853420000001</v>
      </c>
      <c r="R14" s="60">
        <v>1977.2943049999999</v>
      </c>
      <c r="S14" s="60">
        <v>1892.028401</v>
      </c>
      <c r="T14" s="60">
        <v>1583.625466</v>
      </c>
      <c r="U14" s="60">
        <v>2228.4486649999999</v>
      </c>
      <c r="V14" s="60">
        <v>2488.6319389999999</v>
      </c>
      <c r="W14" s="60">
        <v>2817.3236310000002</v>
      </c>
      <c r="X14" s="60">
        <v>2603.4916169999997</v>
      </c>
      <c r="Y14" s="60">
        <v>2105.5404400000002</v>
      </c>
      <c r="Z14" s="4">
        <v>1445.1283020000001</v>
      </c>
      <c r="AA14" s="4">
        <v>1698.826959</v>
      </c>
      <c r="AB14" s="4">
        <v>2008.633795</v>
      </c>
      <c r="AC14" s="69">
        <f>AC12+AC13</f>
        <v>1913.9565870000001</v>
      </c>
      <c r="AD14" s="69">
        <f t="shared" ref="AD14:AE14" si="2">AD12+AD13</f>
        <v>1589.7063889999999</v>
      </c>
      <c r="AE14" s="69">
        <f t="shared" si="2"/>
        <v>1831.808241</v>
      </c>
    </row>
    <row r="15" spans="1:40" ht="16.350000000000001" customHeight="1">
      <c r="B15" s="10"/>
      <c r="C15" s="15"/>
      <c r="D15" s="15"/>
    </row>
    <row r="16" spans="1:40" s="12" customFormat="1" ht="15.75" customHeight="1" thickBot="1">
      <c r="A16" s="1" t="s">
        <v>23</v>
      </c>
      <c r="B16" s="3"/>
      <c r="C16" s="11" t="s">
        <v>2</v>
      </c>
      <c r="D16" s="11" t="s">
        <v>3</v>
      </c>
      <c r="E16" s="46">
        <v>45292</v>
      </c>
      <c r="F16" s="46">
        <v>45323</v>
      </c>
      <c r="G16" s="46">
        <v>45352</v>
      </c>
      <c r="H16" s="46">
        <v>45383</v>
      </c>
      <c r="I16" s="46">
        <v>45413</v>
      </c>
      <c r="J16" s="46">
        <v>45444</v>
      </c>
      <c r="K16" s="46">
        <v>45474</v>
      </c>
      <c r="L16" s="46">
        <v>45505</v>
      </c>
      <c r="M16" s="46">
        <v>45536</v>
      </c>
      <c r="N16" s="46">
        <v>45566</v>
      </c>
      <c r="O16" s="46">
        <v>45597</v>
      </c>
      <c r="P16" s="46">
        <v>45627</v>
      </c>
      <c r="Q16" s="46">
        <v>45658</v>
      </c>
      <c r="R16" s="46">
        <v>45689</v>
      </c>
      <c r="S16" s="46">
        <v>45717</v>
      </c>
      <c r="T16" s="46">
        <v>45748</v>
      </c>
      <c r="U16" s="46">
        <v>45778</v>
      </c>
      <c r="V16" s="46">
        <v>45809</v>
      </c>
      <c r="W16" s="46">
        <v>45839</v>
      </c>
      <c r="X16" s="46">
        <v>45870</v>
      </c>
      <c r="Y16" s="46">
        <v>45901</v>
      </c>
      <c r="Z16" s="46">
        <v>45931</v>
      </c>
      <c r="AA16" s="46">
        <v>45962</v>
      </c>
      <c r="AB16" s="46">
        <v>45992</v>
      </c>
      <c r="AC16" s="46">
        <v>46023</v>
      </c>
      <c r="AD16" s="46">
        <v>46054</v>
      </c>
      <c r="AE16" s="46">
        <v>46082</v>
      </c>
      <c r="AF16" s="46">
        <v>46113</v>
      </c>
      <c r="AG16" s="46">
        <v>46143</v>
      </c>
      <c r="AH16" s="46">
        <v>46174</v>
      </c>
      <c r="AI16" s="46">
        <v>46204</v>
      </c>
      <c r="AJ16" s="46">
        <v>46235</v>
      </c>
      <c r="AK16" s="46">
        <v>46266</v>
      </c>
      <c r="AL16" s="46">
        <v>46296</v>
      </c>
      <c r="AM16" s="46">
        <v>46327</v>
      </c>
      <c r="AN16" s="46">
        <v>46357</v>
      </c>
    </row>
    <row r="17" spans="1:40" ht="16.350000000000001" customHeight="1">
      <c r="B17" s="5" t="s">
        <v>60</v>
      </c>
      <c r="C17" s="14" t="s">
        <v>4</v>
      </c>
      <c r="D17" s="14"/>
      <c r="E17" s="42">
        <v>0.606456</v>
      </c>
      <c r="F17" s="42">
        <v>0.55613500000000005</v>
      </c>
      <c r="G17" s="42">
        <v>0.55371000000000004</v>
      </c>
      <c r="H17" s="42">
        <v>0.40948499999999999</v>
      </c>
      <c r="I17" s="42">
        <v>0.452571</v>
      </c>
      <c r="J17" s="42">
        <v>0.61984700000000004</v>
      </c>
      <c r="K17" s="42">
        <v>0.69611900000000004</v>
      </c>
      <c r="L17" s="42">
        <v>0.69391899999999995</v>
      </c>
      <c r="M17" s="42">
        <v>0.50054100000000001</v>
      </c>
      <c r="N17" s="42">
        <v>0.438475</v>
      </c>
      <c r="O17" s="42">
        <v>0.48410199999999998</v>
      </c>
      <c r="P17" s="42">
        <v>0.66972299999999996</v>
      </c>
      <c r="Q17" s="42">
        <v>0.71901199999999998</v>
      </c>
      <c r="R17" s="42">
        <v>0.60094700000000001</v>
      </c>
      <c r="S17" s="42">
        <v>0.54661400000000004</v>
      </c>
      <c r="T17" s="9">
        <v>0.43120999999999998</v>
      </c>
      <c r="U17" s="9">
        <v>0.59071700000000005</v>
      </c>
      <c r="V17" s="9">
        <v>0.63020100000000001</v>
      </c>
      <c r="W17" s="9">
        <v>0.74235499999999999</v>
      </c>
      <c r="X17" s="9">
        <v>0.65847699999999998</v>
      </c>
      <c r="Y17" s="9">
        <v>0.55641399999999996</v>
      </c>
      <c r="Z17" s="9">
        <v>0.44647900000000001</v>
      </c>
      <c r="AA17" s="9">
        <v>0.46164699999999997</v>
      </c>
      <c r="AB17" s="9">
        <v>0.58340199999999998</v>
      </c>
      <c r="AC17" s="90">
        <f>565672/1000000</f>
        <v>0.56567199999999995</v>
      </c>
      <c r="AD17" s="90">
        <f>476881/1000000</f>
        <v>0.476881</v>
      </c>
      <c r="AE17" s="90">
        <f>471395/1000000</f>
        <v>0.47139500000000001</v>
      </c>
    </row>
    <row r="18" spans="1:40" ht="16.350000000000001" customHeight="1">
      <c r="B18" s="5" t="s">
        <v>24</v>
      </c>
      <c r="C18" s="14" t="s">
        <v>4</v>
      </c>
      <c r="D18" s="14"/>
      <c r="E18" s="42">
        <v>63.754106</v>
      </c>
      <c r="F18" s="42">
        <v>60.426785000000002</v>
      </c>
      <c r="G18" s="42">
        <v>43.205156000000002</v>
      </c>
      <c r="H18" s="42">
        <v>39.919631000000003</v>
      </c>
      <c r="I18" s="42">
        <v>63.841318000000001</v>
      </c>
      <c r="J18" s="42">
        <v>79.029194000000004</v>
      </c>
      <c r="K18" s="42">
        <v>93.950029000000001</v>
      </c>
      <c r="L18" s="42">
        <v>92.415919000000002</v>
      </c>
      <c r="M18" s="42">
        <v>64.482618000000002</v>
      </c>
      <c r="N18" s="42">
        <v>45.855488000000001</v>
      </c>
      <c r="O18" s="42">
        <v>52.456204999999997</v>
      </c>
      <c r="P18" s="42">
        <v>73.257052000000002</v>
      </c>
      <c r="Q18" s="42">
        <v>71.918059999999997</v>
      </c>
      <c r="R18" s="42">
        <v>57.197091</v>
      </c>
      <c r="S18" s="42">
        <v>53.677360999999998</v>
      </c>
      <c r="T18" s="9">
        <v>48.555591999999997</v>
      </c>
      <c r="U18" s="9">
        <v>72.166326999999995</v>
      </c>
      <c r="V18" s="9">
        <v>80.787827999998996</v>
      </c>
      <c r="W18" s="9">
        <v>103.26900000000001</v>
      </c>
      <c r="X18" s="9">
        <v>93.218169000000003</v>
      </c>
      <c r="Y18" s="9">
        <v>68.068134999999998</v>
      </c>
      <c r="Z18" s="9">
        <v>40.089165999999999</v>
      </c>
      <c r="AA18" s="9">
        <v>46.88353</v>
      </c>
      <c r="AB18" s="9">
        <v>56.781708999999999</v>
      </c>
      <c r="AC18" s="90">
        <f>61141968/1000000</f>
        <v>61.141967999999999</v>
      </c>
      <c r="AD18" s="90">
        <f>49999050/1000000</f>
        <v>49.999049999999997</v>
      </c>
      <c r="AE18" s="90">
        <f>54576604/1000000</f>
        <v>54.576604000000003</v>
      </c>
    </row>
    <row r="19" spans="1:40" ht="16.350000000000001" customHeight="1">
      <c r="B19" s="51" t="s">
        <v>24</v>
      </c>
      <c r="C19" s="49" t="s">
        <v>10</v>
      </c>
      <c r="D19" s="49"/>
      <c r="E19" s="63">
        <v>3.2494513468729433E-2</v>
      </c>
      <c r="F19" s="63">
        <v>3.2114893796542074E-2</v>
      </c>
      <c r="G19" s="63">
        <v>2.9952080532287224E-2</v>
      </c>
      <c r="H19" s="63">
        <v>3.0447303773544893E-2</v>
      </c>
      <c r="I19" s="63">
        <v>3.7195430024935507E-2</v>
      </c>
      <c r="J19" s="63">
        <v>3.7068972868048042E-2</v>
      </c>
      <c r="K19" s="63">
        <v>3.5630395432886021E-2</v>
      </c>
      <c r="L19" s="63">
        <v>3.408898606001113E-2</v>
      </c>
      <c r="M19" s="63">
        <v>3.3967593941680779E-2</v>
      </c>
      <c r="N19" s="63">
        <v>3.0879744469631813E-2</v>
      </c>
      <c r="O19" s="63">
        <v>2.9224721738208077E-2</v>
      </c>
      <c r="P19" s="63">
        <v>3.0781316905956563E-2</v>
      </c>
      <c r="Q19" s="63">
        <v>3.0682781806445916E-2</v>
      </c>
      <c r="R19" s="63">
        <v>2.8105403274076395E-2</v>
      </c>
      <c r="S19" s="63">
        <v>2.7579856375214516E-2</v>
      </c>
      <c r="T19" s="63">
        <v>2.9741043205244365E-2</v>
      </c>
      <c r="U19" s="63">
        <v>3.1360224215400641E-2</v>
      </c>
      <c r="V19" s="63">
        <v>3.143434135752142E-2</v>
      </c>
      <c r="W19" s="63">
        <v>3.5349934360454756E-2</v>
      </c>
      <c r="X19" s="63">
        <v>3.455893297132636E-2</v>
      </c>
      <c r="Y19" s="63">
        <v>3.1307713694399844E-2</v>
      </c>
      <c r="Z19" s="70">
        <v>2.6984006767446986E-2</v>
      </c>
      <c r="AA19" s="70">
        <v>2.6849317448964266E-2</v>
      </c>
      <c r="AB19" s="70">
        <v>2.748390080706074E-2</v>
      </c>
      <c r="AC19" s="92">
        <f>(AC18+AC17)/AC9</f>
        <v>2.7870542549236019E-2</v>
      </c>
      <c r="AD19" s="92">
        <f t="shared" ref="AD19:AE19" si="3">(AD18+AD17)/AD9</f>
        <v>2.7621577272383551E-2</v>
      </c>
      <c r="AE19" s="92">
        <f t="shared" si="3"/>
        <v>2.6299059739371588E-2</v>
      </c>
    </row>
    <row r="20" spans="1:40" s="12" customFormat="1" ht="15.75" customHeight="1" thickBot="1">
      <c r="A20" s="1" t="s">
        <v>33</v>
      </c>
      <c r="B20" s="3"/>
      <c r="C20" s="11" t="s">
        <v>2</v>
      </c>
      <c r="D20" s="11" t="s">
        <v>3</v>
      </c>
      <c r="E20" s="46">
        <v>45292</v>
      </c>
      <c r="F20" s="46">
        <v>45323</v>
      </c>
      <c r="G20" s="46">
        <v>45352</v>
      </c>
      <c r="H20" s="46">
        <v>45383</v>
      </c>
      <c r="I20" s="46">
        <v>45413</v>
      </c>
      <c r="J20" s="46">
        <v>45444</v>
      </c>
      <c r="K20" s="46">
        <v>45474</v>
      </c>
      <c r="L20" s="46">
        <v>45505</v>
      </c>
      <c r="M20" s="46">
        <v>45536</v>
      </c>
      <c r="N20" s="46">
        <v>45566</v>
      </c>
      <c r="O20" s="46">
        <v>45597</v>
      </c>
      <c r="P20" s="46">
        <v>45627</v>
      </c>
      <c r="Q20" s="46">
        <v>45658</v>
      </c>
      <c r="R20" s="46">
        <v>45689</v>
      </c>
      <c r="S20" s="46">
        <v>45717</v>
      </c>
      <c r="T20" s="46">
        <v>45748</v>
      </c>
      <c r="U20" s="46">
        <v>45778</v>
      </c>
      <c r="V20" s="46">
        <v>45809</v>
      </c>
      <c r="W20" s="46">
        <v>45839</v>
      </c>
      <c r="X20" s="46">
        <v>45870</v>
      </c>
      <c r="Y20" s="46">
        <v>45901</v>
      </c>
      <c r="Z20" s="46">
        <v>45931</v>
      </c>
      <c r="AA20" s="46">
        <v>45962</v>
      </c>
      <c r="AB20" s="46">
        <v>45992</v>
      </c>
      <c r="AC20" s="46">
        <v>46023</v>
      </c>
      <c r="AD20" s="46">
        <v>46054</v>
      </c>
      <c r="AE20" s="46">
        <v>46082</v>
      </c>
      <c r="AF20" s="46">
        <v>46113</v>
      </c>
      <c r="AG20" s="46">
        <v>46143</v>
      </c>
      <c r="AH20" s="46">
        <v>46174</v>
      </c>
      <c r="AI20" s="46">
        <v>46204</v>
      </c>
      <c r="AJ20" s="46">
        <v>46235</v>
      </c>
      <c r="AK20" s="46">
        <v>46266</v>
      </c>
      <c r="AL20" s="46">
        <v>46296</v>
      </c>
      <c r="AM20" s="46">
        <v>46327</v>
      </c>
      <c r="AN20" s="46">
        <v>46357</v>
      </c>
    </row>
    <row r="21" spans="1:40" ht="16.350000000000001" customHeight="1">
      <c r="B21" s="13" t="s">
        <v>34</v>
      </c>
      <c r="C21" s="14" t="s">
        <v>5</v>
      </c>
      <c r="D21" s="14"/>
    </row>
    <row r="22" spans="1:40" ht="16.350000000000001" customHeight="1">
      <c r="B22" s="13" t="s">
        <v>35</v>
      </c>
      <c r="C22" s="14" t="s">
        <v>5</v>
      </c>
      <c r="D22" s="14"/>
    </row>
    <row r="23" spans="1:40" ht="16.350000000000001" customHeight="1">
      <c r="B23" s="5" t="s">
        <v>36</v>
      </c>
      <c r="C23" s="14" t="s">
        <v>5</v>
      </c>
      <c r="D23" s="14"/>
    </row>
    <row r="24" spans="1:40" ht="16.350000000000001" customHeight="1">
      <c r="B24" s="5" t="s">
        <v>37</v>
      </c>
      <c r="C24" s="14" t="s">
        <v>5</v>
      </c>
      <c r="D24" s="14"/>
    </row>
    <row r="25" spans="1:40" ht="16.350000000000001" customHeight="1">
      <c r="B25" s="10"/>
      <c r="C25" s="15"/>
      <c r="D25" s="15"/>
    </row>
    <row r="26" spans="1:40" s="12" customFormat="1" ht="15.75" customHeight="1" thickBot="1">
      <c r="A26" s="1" t="s">
        <v>38</v>
      </c>
      <c r="B26" s="3"/>
      <c r="C26" s="11" t="s">
        <v>2</v>
      </c>
      <c r="D26" s="11" t="s">
        <v>3</v>
      </c>
      <c r="E26" s="46">
        <v>45292</v>
      </c>
      <c r="F26" s="46">
        <v>45323</v>
      </c>
      <c r="G26" s="46">
        <v>45352</v>
      </c>
      <c r="H26" s="46">
        <v>45383</v>
      </c>
      <c r="I26" s="46">
        <v>45413</v>
      </c>
      <c r="J26" s="46">
        <v>45444</v>
      </c>
      <c r="K26" s="46">
        <v>45474</v>
      </c>
      <c r="L26" s="46">
        <v>45505</v>
      </c>
      <c r="M26" s="46">
        <v>45536</v>
      </c>
      <c r="N26" s="46">
        <v>45566</v>
      </c>
      <c r="O26" s="46">
        <v>45597</v>
      </c>
      <c r="P26" s="46">
        <v>45627</v>
      </c>
      <c r="Q26" s="46">
        <v>45658</v>
      </c>
      <c r="R26" s="46">
        <v>45689</v>
      </c>
      <c r="S26" s="46">
        <v>45717</v>
      </c>
      <c r="T26" s="46">
        <v>45748</v>
      </c>
      <c r="U26" s="46">
        <v>45778</v>
      </c>
      <c r="V26" s="46">
        <v>45809</v>
      </c>
      <c r="W26" s="46">
        <v>45839</v>
      </c>
      <c r="X26" s="46">
        <v>45870</v>
      </c>
      <c r="Y26" s="46">
        <v>45901</v>
      </c>
      <c r="Z26" s="46">
        <v>45931</v>
      </c>
      <c r="AA26" s="46">
        <v>45962</v>
      </c>
      <c r="AB26" s="46">
        <v>45992</v>
      </c>
      <c r="AC26" s="46">
        <v>46023</v>
      </c>
      <c r="AD26" s="46">
        <v>46054</v>
      </c>
      <c r="AE26" s="46">
        <v>46082</v>
      </c>
      <c r="AF26" s="46">
        <v>46113</v>
      </c>
      <c r="AG26" s="46">
        <v>46143</v>
      </c>
      <c r="AH26" s="46">
        <v>46174</v>
      </c>
      <c r="AI26" s="46">
        <v>46204</v>
      </c>
      <c r="AJ26" s="46">
        <v>46235</v>
      </c>
      <c r="AK26" s="46">
        <v>46266</v>
      </c>
      <c r="AL26" s="46">
        <v>46296</v>
      </c>
      <c r="AM26" s="46">
        <v>46327</v>
      </c>
      <c r="AN26" s="46">
        <v>46357</v>
      </c>
    </row>
    <row r="27" spans="1:40" ht="16.350000000000001" customHeight="1">
      <c r="B27" s="13" t="s">
        <v>39</v>
      </c>
      <c r="C27" s="14" t="s">
        <v>5</v>
      </c>
      <c r="D27" s="14"/>
    </row>
    <row r="28" spans="1:40" ht="16.350000000000001" customHeight="1">
      <c r="B28" s="5" t="s">
        <v>40</v>
      </c>
      <c r="C28" s="14" t="s">
        <v>5</v>
      </c>
      <c r="D28" s="14"/>
      <c r="AE28" s="86"/>
    </row>
    <row r="29" spans="1:40" ht="16.350000000000001" customHeight="1">
      <c r="B29" s="5" t="s">
        <v>41</v>
      </c>
      <c r="C29" s="14" t="s">
        <v>5</v>
      </c>
      <c r="D29" s="14"/>
      <c r="AE29" s="86"/>
    </row>
    <row r="30" spans="1:40" ht="16.350000000000001" customHeight="1">
      <c r="B30" s="5" t="s">
        <v>42</v>
      </c>
      <c r="C30" s="14" t="s">
        <v>5</v>
      </c>
      <c r="D30" s="14"/>
    </row>
    <row r="31" spans="1:40" ht="16.350000000000001" customHeight="1">
      <c r="B31" s="5" t="s">
        <v>43</v>
      </c>
      <c r="C31" s="14" t="s">
        <v>5</v>
      </c>
      <c r="D31" s="14"/>
      <c r="W31" s="65"/>
      <c r="X31" s="65"/>
      <c r="Y31" s="65"/>
      <c r="AE31" s="87"/>
    </row>
    <row r="32" spans="1:40" ht="16.350000000000001" customHeight="1">
      <c r="B32" s="5" t="s">
        <v>44</v>
      </c>
      <c r="C32" s="14" t="s">
        <v>5</v>
      </c>
      <c r="D32" s="14"/>
    </row>
    <row r="33" spans="1:40" ht="16.350000000000001" customHeight="1">
      <c r="B33" s="5" t="s">
        <v>45</v>
      </c>
      <c r="C33" s="14" t="s">
        <v>5</v>
      </c>
      <c r="D33" s="14"/>
    </row>
    <row r="34" spans="1:40" ht="16.350000000000001" customHeight="1">
      <c r="B34" s="5" t="s">
        <v>46</v>
      </c>
      <c r="C34" s="14" t="s">
        <v>5</v>
      </c>
      <c r="D34" s="14"/>
    </row>
    <row r="35" spans="1:40" ht="16.350000000000001" customHeight="1">
      <c r="B35" s="5" t="s">
        <v>47</v>
      </c>
      <c r="C35" s="14" t="s">
        <v>5</v>
      </c>
      <c r="D35" s="18"/>
    </row>
    <row r="36" spans="1:40" ht="16.350000000000001" customHeight="1">
      <c r="B36" s="5" t="s">
        <v>48</v>
      </c>
      <c r="C36" s="14" t="s">
        <v>5</v>
      </c>
      <c r="D36" s="18"/>
    </row>
    <row r="37" spans="1:40" ht="16.350000000000001" customHeight="1">
      <c r="B37" s="5" t="s">
        <v>49</v>
      </c>
      <c r="C37" s="14" t="s">
        <v>5</v>
      </c>
      <c r="D37" s="18"/>
    </row>
    <row r="38" spans="1:40" ht="16.350000000000001" customHeight="1">
      <c r="B38" s="5" t="s">
        <v>50</v>
      </c>
      <c r="C38" s="14" t="s">
        <v>5</v>
      </c>
      <c r="D38" s="14"/>
    </row>
    <row r="39" spans="1:40" ht="16.350000000000001" customHeight="1">
      <c r="B39" s="5" t="s">
        <v>1</v>
      </c>
      <c r="C39" s="14" t="s">
        <v>5</v>
      </c>
      <c r="D39" s="14"/>
    </row>
    <row r="40" spans="1:40" ht="16.350000000000001" customHeight="1">
      <c r="B40" s="5" t="s">
        <v>0</v>
      </c>
      <c r="C40" s="14" t="s">
        <v>5</v>
      </c>
      <c r="D40" s="14"/>
    </row>
    <row r="41" spans="1:40" ht="16.350000000000001" customHeight="1">
      <c r="B41" s="10"/>
      <c r="C41" s="15"/>
      <c r="D41" s="15"/>
    </row>
    <row r="42" spans="1:40" s="12" customFormat="1" ht="15.75" customHeight="1" thickBot="1">
      <c r="A42" s="1" t="s">
        <v>51</v>
      </c>
      <c r="B42" s="3"/>
      <c r="C42" s="11" t="s">
        <v>2</v>
      </c>
      <c r="D42" s="11" t="s">
        <v>3</v>
      </c>
      <c r="E42" s="46">
        <v>45292</v>
      </c>
      <c r="F42" s="46">
        <v>45323</v>
      </c>
      <c r="G42" s="46">
        <v>45352</v>
      </c>
      <c r="H42" s="46">
        <v>45383</v>
      </c>
      <c r="I42" s="46">
        <v>45413</v>
      </c>
      <c r="J42" s="46">
        <v>45444</v>
      </c>
      <c r="K42" s="46">
        <v>45474</v>
      </c>
      <c r="L42" s="46">
        <v>45505</v>
      </c>
      <c r="M42" s="46">
        <v>45536</v>
      </c>
      <c r="N42" s="46">
        <v>45566</v>
      </c>
      <c r="O42" s="46">
        <v>45597</v>
      </c>
      <c r="P42" s="46">
        <v>45627</v>
      </c>
      <c r="Q42" s="46">
        <v>45658</v>
      </c>
      <c r="R42" s="46">
        <v>45689</v>
      </c>
      <c r="S42" s="46">
        <v>45717</v>
      </c>
      <c r="T42" s="46">
        <v>45748</v>
      </c>
      <c r="U42" s="46">
        <v>45778</v>
      </c>
      <c r="V42" s="46">
        <v>45809</v>
      </c>
      <c r="W42" s="46">
        <v>45839</v>
      </c>
      <c r="X42" s="46">
        <v>45870</v>
      </c>
      <c r="Y42" s="46">
        <v>45901</v>
      </c>
      <c r="Z42" s="46">
        <v>45931</v>
      </c>
      <c r="AA42" s="46">
        <v>45962</v>
      </c>
      <c r="AB42" s="46">
        <v>45992</v>
      </c>
      <c r="AC42" s="46">
        <v>46023</v>
      </c>
      <c r="AD42" s="46">
        <v>46054</v>
      </c>
      <c r="AE42" s="46">
        <v>46082</v>
      </c>
      <c r="AF42" s="46">
        <v>46113</v>
      </c>
      <c r="AG42" s="46">
        <v>46143</v>
      </c>
      <c r="AH42" s="46">
        <v>46174</v>
      </c>
      <c r="AI42" s="46">
        <v>46204</v>
      </c>
      <c r="AJ42" s="46">
        <v>46235</v>
      </c>
      <c r="AK42" s="46">
        <v>46266</v>
      </c>
      <c r="AL42" s="46">
        <v>46296</v>
      </c>
      <c r="AM42" s="46">
        <v>46327</v>
      </c>
      <c r="AN42" s="46">
        <v>46357</v>
      </c>
    </row>
    <row r="43" spans="1:40" ht="16.350000000000001" customHeight="1">
      <c r="B43" s="13" t="s">
        <v>39</v>
      </c>
      <c r="C43" s="14" t="s">
        <v>5</v>
      </c>
      <c r="D43" s="14"/>
    </row>
    <row r="44" spans="1:40" ht="16.350000000000001" customHeight="1">
      <c r="B44" s="5" t="s">
        <v>40</v>
      </c>
      <c r="C44" s="14" t="s">
        <v>5</v>
      </c>
      <c r="D44" s="14"/>
    </row>
    <row r="45" spans="1:40" ht="16.350000000000001" customHeight="1">
      <c r="B45" s="5" t="s">
        <v>41</v>
      </c>
      <c r="C45" s="14" t="s">
        <v>5</v>
      </c>
      <c r="D45" s="14"/>
    </row>
    <row r="46" spans="1:40" ht="16.350000000000001" customHeight="1">
      <c r="B46" s="5" t="s">
        <v>42</v>
      </c>
      <c r="C46" s="14" t="s">
        <v>5</v>
      </c>
      <c r="D46" s="14"/>
    </row>
    <row r="47" spans="1:40" ht="16.350000000000001" customHeight="1">
      <c r="B47" s="5" t="s">
        <v>43</v>
      </c>
      <c r="C47" s="14" t="s">
        <v>5</v>
      </c>
      <c r="D47" s="14"/>
    </row>
    <row r="48" spans="1:40" ht="16.350000000000001" customHeight="1">
      <c r="B48" s="5" t="s">
        <v>44</v>
      </c>
      <c r="C48" s="14" t="s">
        <v>5</v>
      </c>
      <c r="D48" s="14"/>
    </row>
    <row r="49" spans="1:40" ht="16.350000000000001" customHeight="1">
      <c r="B49" s="5" t="s">
        <v>45</v>
      </c>
      <c r="C49" s="14" t="s">
        <v>5</v>
      </c>
      <c r="D49" s="14"/>
    </row>
    <row r="50" spans="1:40" ht="16.350000000000001" customHeight="1">
      <c r="B50" s="5" t="s">
        <v>46</v>
      </c>
      <c r="C50" s="14" t="s">
        <v>5</v>
      </c>
      <c r="D50" s="14"/>
    </row>
    <row r="51" spans="1:40" ht="16.350000000000001" customHeight="1">
      <c r="B51" s="5" t="s">
        <v>47</v>
      </c>
      <c r="C51" s="14" t="s">
        <v>5</v>
      </c>
      <c r="D51" s="18"/>
    </row>
    <row r="52" spans="1:40" ht="16.350000000000001" customHeight="1">
      <c r="B52" s="5" t="s">
        <v>48</v>
      </c>
      <c r="C52" s="14" t="s">
        <v>5</v>
      </c>
      <c r="D52" s="18"/>
    </row>
    <row r="53" spans="1:40" ht="16.350000000000001" customHeight="1">
      <c r="B53" s="5" t="s">
        <v>49</v>
      </c>
      <c r="C53" s="14" t="s">
        <v>5</v>
      </c>
      <c r="D53" s="18"/>
    </row>
    <row r="54" spans="1:40" ht="16.350000000000001" customHeight="1">
      <c r="B54" s="5" t="s">
        <v>50</v>
      </c>
      <c r="C54" s="14" t="s">
        <v>5</v>
      </c>
      <c r="D54" s="14"/>
    </row>
    <row r="55" spans="1:40" ht="16.350000000000001" customHeight="1">
      <c r="B55" s="5" t="s">
        <v>1</v>
      </c>
      <c r="C55" s="14" t="s">
        <v>5</v>
      </c>
      <c r="D55" s="14"/>
    </row>
    <row r="56" spans="1:40" ht="16.350000000000001" customHeight="1">
      <c r="B56" s="5" t="s">
        <v>0</v>
      </c>
      <c r="C56" s="14" t="s">
        <v>5</v>
      </c>
      <c r="D56" s="14"/>
    </row>
    <row r="57" spans="1:40" ht="16.149999999999999" customHeight="1">
      <c r="B57" s="10"/>
      <c r="C57" s="15"/>
      <c r="D57" s="15"/>
    </row>
    <row r="58" spans="1:40" s="12" customFormat="1" ht="15.75" customHeight="1" thickBot="1">
      <c r="A58" s="1" t="s">
        <v>52</v>
      </c>
      <c r="B58" s="3"/>
      <c r="C58" s="11" t="s">
        <v>2</v>
      </c>
      <c r="D58" s="11" t="s">
        <v>3</v>
      </c>
      <c r="E58" s="46">
        <v>45292</v>
      </c>
      <c r="F58" s="46">
        <v>45323</v>
      </c>
      <c r="G58" s="46">
        <v>45352</v>
      </c>
      <c r="H58" s="46">
        <v>45383</v>
      </c>
      <c r="I58" s="46">
        <v>45413</v>
      </c>
      <c r="J58" s="46">
        <v>45444</v>
      </c>
      <c r="K58" s="46">
        <v>45474</v>
      </c>
      <c r="L58" s="46">
        <v>45505</v>
      </c>
      <c r="M58" s="46">
        <v>45536</v>
      </c>
      <c r="N58" s="46">
        <v>45566</v>
      </c>
      <c r="O58" s="46">
        <v>45597</v>
      </c>
      <c r="P58" s="46">
        <v>45627</v>
      </c>
      <c r="Q58" s="46">
        <v>45658</v>
      </c>
      <c r="R58" s="46">
        <v>45689</v>
      </c>
      <c r="S58" s="46">
        <v>45717</v>
      </c>
      <c r="T58" s="46">
        <v>45748</v>
      </c>
      <c r="U58" s="46">
        <v>45778</v>
      </c>
      <c r="V58" s="46">
        <v>45809</v>
      </c>
      <c r="W58" s="46">
        <v>45839</v>
      </c>
      <c r="X58" s="46">
        <v>45870</v>
      </c>
      <c r="Y58" s="46">
        <v>45901</v>
      </c>
      <c r="Z58" s="46">
        <v>45931</v>
      </c>
      <c r="AA58" s="46">
        <v>45962</v>
      </c>
      <c r="AB58" s="46">
        <v>45992</v>
      </c>
      <c r="AC58" s="46">
        <v>46023</v>
      </c>
      <c r="AD58" s="46">
        <v>46054</v>
      </c>
      <c r="AE58" s="46">
        <v>46082</v>
      </c>
      <c r="AF58" s="46">
        <v>46113</v>
      </c>
      <c r="AG58" s="46">
        <v>46143</v>
      </c>
      <c r="AH58" s="46">
        <v>46174</v>
      </c>
      <c r="AI58" s="46">
        <v>46204</v>
      </c>
      <c r="AJ58" s="46">
        <v>46235</v>
      </c>
      <c r="AK58" s="46">
        <v>46266</v>
      </c>
      <c r="AL58" s="46">
        <v>46296</v>
      </c>
      <c r="AM58" s="46">
        <v>46327</v>
      </c>
      <c r="AN58" s="46">
        <v>46357</v>
      </c>
    </row>
    <row r="59" spans="1:40" ht="16.350000000000001" customHeight="1">
      <c r="B59" s="13" t="s">
        <v>53</v>
      </c>
      <c r="C59" s="14" t="s">
        <v>5</v>
      </c>
      <c r="D59" s="14"/>
    </row>
    <row r="60" spans="1:40" ht="16.350000000000001" customHeight="1">
      <c r="B60" s="5" t="s">
        <v>54</v>
      </c>
      <c r="C60" s="14" t="s">
        <v>5</v>
      </c>
      <c r="D60" s="14"/>
    </row>
    <row r="61" spans="1:40" ht="16.350000000000001" customHeight="1">
      <c r="B61" s="5" t="s">
        <v>55</v>
      </c>
      <c r="C61" s="14" t="s">
        <v>5</v>
      </c>
      <c r="D61" s="14"/>
    </row>
    <row r="62" spans="1:40" ht="16.350000000000001" customHeight="1">
      <c r="B62" s="5" t="s">
        <v>56</v>
      </c>
      <c r="C62" s="14" t="s">
        <v>5</v>
      </c>
      <c r="D62" s="14"/>
    </row>
    <row r="63" spans="1:40" ht="16.350000000000001" customHeight="1">
      <c r="B63" s="5" t="s">
        <v>57</v>
      </c>
      <c r="C63" s="14" t="s">
        <v>5</v>
      </c>
      <c r="D63" s="14"/>
    </row>
    <row r="64" spans="1:40" ht="16.350000000000001" customHeight="1">
      <c r="B64" s="5" t="s">
        <v>58</v>
      </c>
      <c r="C64" s="14" t="s">
        <v>5</v>
      </c>
      <c r="D64" s="14"/>
    </row>
    <row r="65" spans="2:4" ht="16.350000000000001" customHeight="1">
      <c r="B65" s="5" t="s">
        <v>59</v>
      </c>
      <c r="C65" s="14" t="s">
        <v>5</v>
      </c>
      <c r="D65" s="14"/>
    </row>
    <row r="66" spans="2:4" ht="16.350000000000001" customHeight="1">
      <c r="B66" s="5" t="s">
        <v>50</v>
      </c>
      <c r="C66" s="14" t="s">
        <v>5</v>
      </c>
      <c r="D66" s="14"/>
    </row>
    <row r="67" spans="2:4" ht="16.350000000000001" customHeight="1">
      <c r="B67" s="5" t="s">
        <v>1</v>
      </c>
      <c r="C67" s="14" t="s">
        <v>5</v>
      </c>
      <c r="D67" s="14"/>
    </row>
    <row r="68" spans="2:4" ht="16.350000000000001" customHeight="1">
      <c r="B68" s="5" t="s">
        <v>0</v>
      </c>
      <c r="C68" s="14" t="s">
        <v>5</v>
      </c>
      <c r="D68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X89"/>
  <sheetViews>
    <sheetView zoomScale="130" zoomScaleNormal="130" workbookViewId="0">
      <selection activeCell="E3" sqref="E3:F3"/>
    </sheetView>
  </sheetViews>
  <sheetFormatPr defaultColWidth="8" defaultRowHeight="12.75"/>
  <cols>
    <col min="1" max="1" width="8" style="4"/>
    <col min="2" max="2" width="39.7109375" style="20" customWidth="1"/>
    <col min="3" max="3" width="9.7109375" style="31" customWidth="1"/>
    <col min="4" max="4" width="7.85546875" style="31" customWidth="1"/>
    <col min="5" max="5" width="9.85546875" style="36" bestFit="1" customWidth="1"/>
    <col min="6" max="6" width="8.5703125" style="36" bestFit="1" customWidth="1"/>
    <col min="7" max="16384" width="8" style="4"/>
  </cols>
  <sheetData>
    <row r="1" spans="1:24" s="12" customFormat="1" ht="15.75" customHeight="1" thickBot="1">
      <c r="A1" s="1" t="s">
        <v>13</v>
      </c>
      <c r="B1" s="2"/>
      <c r="C1" s="26" t="s">
        <v>2</v>
      </c>
      <c r="D1" s="26" t="s">
        <v>3</v>
      </c>
      <c r="E1" s="33">
        <v>2024</v>
      </c>
      <c r="F1" s="34">
        <v>2025</v>
      </c>
    </row>
    <row r="2" spans="1:24" ht="16.350000000000001" customHeight="1">
      <c r="B2" s="22" t="s">
        <v>9</v>
      </c>
      <c r="C2" s="27" t="s">
        <v>8</v>
      </c>
      <c r="D2" s="27" t="s">
        <v>61</v>
      </c>
      <c r="E2" s="35">
        <v>121.886218087872</v>
      </c>
      <c r="F2" s="35">
        <v>143.63736553592383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6.350000000000001" customHeight="1">
      <c r="B3" s="22" t="s">
        <v>1</v>
      </c>
      <c r="C3" s="27" t="s">
        <v>8</v>
      </c>
      <c r="D3" s="27"/>
      <c r="E3" s="35">
        <v>0</v>
      </c>
      <c r="F3" s="35"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6.350000000000001" customHeight="1">
      <c r="B4" s="23" t="s">
        <v>0</v>
      </c>
      <c r="C4" s="27" t="s">
        <v>8</v>
      </c>
      <c r="D4" s="27" t="s">
        <v>61</v>
      </c>
      <c r="E4" s="37">
        <v>121.886218087872</v>
      </c>
      <c r="F4" s="37">
        <v>143.63736553592383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6.350000000000001" customHeight="1">
      <c r="B5" s="24"/>
      <c r="C5" s="27"/>
      <c r="D5" s="27"/>
      <c r="E5" s="38"/>
      <c r="F5" s="3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12" customFormat="1" ht="15.75" customHeight="1" thickBot="1">
      <c r="A6" s="1" t="s">
        <v>25</v>
      </c>
      <c r="B6" s="2"/>
      <c r="C6" s="26" t="s">
        <v>2</v>
      </c>
      <c r="D6" s="26" t="s">
        <v>3</v>
      </c>
      <c r="E6" s="33">
        <v>2024</v>
      </c>
      <c r="F6" s="34">
        <v>2025</v>
      </c>
    </row>
    <row r="7" spans="1:24" ht="16.350000000000001" customHeight="1">
      <c r="B7" s="22" t="s">
        <v>6</v>
      </c>
      <c r="C7" s="27" t="s">
        <v>8</v>
      </c>
      <c r="D7" s="27" t="s">
        <v>61</v>
      </c>
      <c r="E7" s="35">
        <v>701.47680010808392</v>
      </c>
      <c r="F7" s="35">
        <v>783.30391918354792</v>
      </c>
    </row>
    <row r="8" spans="1:24" ht="16.350000000000001" customHeight="1">
      <c r="B8" s="22" t="s">
        <v>32</v>
      </c>
      <c r="C8" s="27" t="s">
        <v>8</v>
      </c>
      <c r="D8" s="27" t="s">
        <v>61</v>
      </c>
      <c r="E8" s="35">
        <v>145.115974329018</v>
      </c>
      <c r="F8" s="35">
        <v>219.439555092912</v>
      </c>
    </row>
    <row r="9" spans="1:24" ht="16.350000000000001" customHeight="1">
      <c r="B9" s="22" t="s">
        <v>1</v>
      </c>
      <c r="C9" s="27" t="s">
        <v>8</v>
      </c>
      <c r="D9" s="27"/>
      <c r="E9" s="35">
        <v>0</v>
      </c>
      <c r="F9" s="35">
        <v>0</v>
      </c>
    </row>
    <row r="10" spans="1:24" ht="16.350000000000001" customHeight="1">
      <c r="B10" s="23" t="s">
        <v>0</v>
      </c>
      <c r="C10" s="27" t="s">
        <v>8</v>
      </c>
      <c r="D10" s="27" t="s">
        <v>61</v>
      </c>
      <c r="E10" s="39">
        <v>846.59277443710198</v>
      </c>
      <c r="F10" s="35">
        <v>1002.7434742764599</v>
      </c>
    </row>
    <row r="11" spans="1:24" ht="16.350000000000001" customHeight="1">
      <c r="B11" s="24"/>
      <c r="C11" s="27"/>
      <c r="D11" s="27"/>
      <c r="E11" s="38"/>
    </row>
    <row r="12" spans="1:24" s="12" customFormat="1" ht="16.149999999999999" customHeight="1" thickBot="1">
      <c r="A12" s="1" t="s">
        <v>30</v>
      </c>
      <c r="B12" s="19"/>
      <c r="C12" s="26" t="s">
        <v>2</v>
      </c>
      <c r="D12" s="26" t="s">
        <v>3</v>
      </c>
      <c r="E12" s="33">
        <v>2024</v>
      </c>
      <c r="F12" s="34">
        <v>2025</v>
      </c>
    </row>
    <row r="13" spans="1:24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  <c r="F13" s="35">
        <f>0.157579950522315*100</f>
        <v>15.7579950522315</v>
      </c>
    </row>
    <row r="14" spans="1:24" ht="16.350000000000001" customHeight="1">
      <c r="B14" s="22" t="s">
        <v>1</v>
      </c>
      <c r="C14" s="27" t="s">
        <v>7</v>
      </c>
      <c r="D14" s="27"/>
      <c r="E14" s="35">
        <v>0</v>
      </c>
      <c r="F14" s="35">
        <v>0</v>
      </c>
    </row>
    <row r="15" spans="1:24" ht="16.350000000000001" customHeight="1">
      <c r="B15" s="23" t="s">
        <v>0</v>
      </c>
      <c r="C15" s="27" t="s">
        <v>7</v>
      </c>
      <c r="D15" s="27" t="s">
        <v>62</v>
      </c>
      <c r="E15" s="39">
        <v>13.72</v>
      </c>
      <c r="F15" s="35">
        <f t="shared" ref="F15" si="0">0.157579950522315*100</f>
        <v>15.7579950522315</v>
      </c>
    </row>
    <row r="16" spans="1:24" ht="16.350000000000001" customHeight="1">
      <c r="B16" s="24"/>
      <c r="C16" s="27"/>
      <c r="D16" s="27"/>
      <c r="E16" s="38"/>
    </row>
    <row r="17" spans="1:6" s="12" customFormat="1" ht="16.149999999999999" customHeight="1" thickBot="1">
      <c r="A17" s="1" t="s">
        <v>31</v>
      </c>
      <c r="B17" s="19"/>
      <c r="C17" s="26" t="s">
        <v>2</v>
      </c>
      <c r="D17" s="26" t="s">
        <v>3</v>
      </c>
      <c r="E17" s="33">
        <v>2024</v>
      </c>
      <c r="F17" s="34">
        <v>2025</v>
      </c>
    </row>
    <row r="18" spans="1:6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  <c r="F18" s="42">
        <f>0.0350155443728166*100</f>
        <v>3.5015544372816598</v>
      </c>
    </row>
    <row r="19" spans="1:6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  <c r="F19" s="42">
        <f t="shared" ref="F19:F21" si="1">0.0350155443728166*100</f>
        <v>3.5015544372816598</v>
      </c>
    </row>
    <row r="20" spans="1:6" ht="16.350000000000001" customHeight="1">
      <c r="B20" s="22" t="s">
        <v>1</v>
      </c>
      <c r="C20" s="27" t="s">
        <v>7</v>
      </c>
      <c r="D20" s="27"/>
      <c r="E20" s="35">
        <v>0</v>
      </c>
      <c r="F20" s="42">
        <f t="shared" si="1"/>
        <v>3.5015544372816598</v>
      </c>
    </row>
    <row r="21" spans="1:6" ht="16.350000000000001" customHeight="1">
      <c r="B21" s="23" t="s">
        <v>0</v>
      </c>
      <c r="C21" s="27" t="s">
        <v>7</v>
      </c>
      <c r="D21" s="27" t="s">
        <v>63</v>
      </c>
      <c r="E21" s="39">
        <v>3.29</v>
      </c>
      <c r="F21" s="42">
        <f t="shared" si="1"/>
        <v>3.5015544372816598</v>
      </c>
    </row>
    <row r="22" spans="1:6" ht="16.350000000000001" customHeight="1">
      <c r="B22" s="24"/>
      <c r="C22" s="27"/>
      <c r="D22" s="27"/>
      <c r="E22" s="38"/>
    </row>
    <row r="23" spans="1:6" s="12" customFormat="1" ht="15.75" customHeight="1" thickBot="1">
      <c r="A23" s="1" t="s">
        <v>28</v>
      </c>
      <c r="B23" s="2"/>
      <c r="C23" s="26" t="s">
        <v>2</v>
      </c>
      <c r="D23" s="26" t="s">
        <v>3</v>
      </c>
      <c r="E23" s="33">
        <v>2024</v>
      </c>
      <c r="F23" s="34">
        <v>2025</v>
      </c>
    </row>
    <row r="24" spans="1:6" ht="16.350000000000001" customHeight="1">
      <c r="B24" s="22" t="s">
        <v>6</v>
      </c>
      <c r="C24" s="27" t="s">
        <v>8</v>
      </c>
      <c r="D24" s="27"/>
      <c r="E24" s="35">
        <v>386.67137307000002</v>
      </c>
      <c r="F24" s="35">
        <v>610.03608063000001</v>
      </c>
    </row>
    <row r="25" spans="1:6" ht="16.350000000000001" customHeight="1">
      <c r="B25" s="22" t="s">
        <v>32</v>
      </c>
      <c r="C25" s="27" t="s">
        <v>8</v>
      </c>
      <c r="D25" s="27"/>
      <c r="E25" s="35">
        <v>0</v>
      </c>
      <c r="F25" s="35">
        <v>0</v>
      </c>
    </row>
    <row r="26" spans="1:6" ht="16.350000000000001" customHeight="1">
      <c r="B26" s="22" t="s">
        <v>1</v>
      </c>
      <c r="C26" s="27" t="s">
        <v>8</v>
      </c>
      <c r="D26" s="27"/>
      <c r="E26" s="35">
        <v>0</v>
      </c>
      <c r="F26" s="35">
        <v>0</v>
      </c>
    </row>
    <row r="27" spans="1:6" ht="16.350000000000001" customHeight="1">
      <c r="B27" s="23" t="s">
        <v>0</v>
      </c>
      <c r="C27" s="27" t="s">
        <v>8</v>
      </c>
      <c r="D27" s="27"/>
      <c r="E27" s="39">
        <v>386.67137307000002</v>
      </c>
      <c r="F27" s="35">
        <v>610.03608063000001</v>
      </c>
    </row>
    <row r="28" spans="1:6" ht="16.350000000000001" customHeight="1">
      <c r="B28" s="9"/>
      <c r="C28" s="27"/>
      <c r="D28" s="27"/>
    </row>
    <row r="29" spans="1:6" s="12" customFormat="1" ht="15.75" customHeight="1" thickBot="1">
      <c r="A29" s="1" t="s">
        <v>29</v>
      </c>
      <c r="B29" s="2"/>
      <c r="C29" s="26" t="s">
        <v>2</v>
      </c>
      <c r="D29" s="26" t="s">
        <v>3</v>
      </c>
      <c r="E29" s="33">
        <v>2024</v>
      </c>
      <c r="F29" s="34">
        <v>2025</v>
      </c>
    </row>
    <row r="30" spans="1:6" ht="16.350000000000001" customHeight="1">
      <c r="B30" s="22" t="s">
        <v>6</v>
      </c>
      <c r="C30" s="28" t="s">
        <v>10</v>
      </c>
      <c r="D30" s="28"/>
      <c r="E30" s="40">
        <v>0.55122474900156571</v>
      </c>
      <c r="F30" s="40">
        <v>0.77879870850876343</v>
      </c>
    </row>
    <row r="31" spans="1:6" ht="16.350000000000001" customHeight="1">
      <c r="B31" s="22" t="s">
        <v>32</v>
      </c>
      <c r="C31" s="28" t="s">
        <v>10</v>
      </c>
      <c r="D31" s="28"/>
      <c r="E31" s="40">
        <v>0</v>
      </c>
      <c r="F31" s="40">
        <v>0</v>
      </c>
    </row>
    <row r="32" spans="1:6" ht="16.350000000000001" customHeight="1">
      <c r="B32" s="22" t="s">
        <v>1</v>
      </c>
      <c r="C32" s="28" t="s">
        <v>10</v>
      </c>
      <c r="D32" s="29"/>
      <c r="E32" s="40">
        <v>0</v>
      </c>
      <c r="F32" s="40">
        <v>0</v>
      </c>
    </row>
    <row r="33" spans="2:6" ht="16.350000000000001" customHeight="1">
      <c r="B33" s="23" t="s">
        <v>0</v>
      </c>
      <c r="C33" s="28" t="s">
        <v>10</v>
      </c>
      <c r="D33" s="27"/>
      <c r="E33" s="41">
        <v>0.45673833364228406</v>
      </c>
      <c r="F33" s="40">
        <v>0.60836704130154318</v>
      </c>
    </row>
    <row r="34" spans="2:6" ht="16.350000000000001" customHeight="1">
      <c r="B34" s="9"/>
      <c r="C34" s="27"/>
      <c r="D34" s="27"/>
    </row>
    <row r="35" spans="2:6" ht="16.350000000000001" customHeight="1">
      <c r="B35" s="4"/>
      <c r="C35" s="27"/>
      <c r="D35" s="27"/>
    </row>
    <row r="36" spans="2:6" ht="16.350000000000001" customHeight="1">
      <c r="B36" s="4"/>
      <c r="C36" s="27"/>
      <c r="D36" s="27"/>
    </row>
    <row r="37" spans="2:6" ht="16.350000000000001" customHeight="1">
      <c r="B37" s="4"/>
      <c r="C37" s="27"/>
      <c r="D37" s="27"/>
    </row>
    <row r="38" spans="2:6" ht="16.350000000000001" customHeight="1">
      <c r="B38" s="4"/>
      <c r="C38" s="27"/>
      <c r="D38" s="27"/>
    </row>
    <row r="39" spans="2:6" ht="16.350000000000001" customHeight="1">
      <c r="B39" s="4"/>
      <c r="C39" s="27"/>
      <c r="D39" s="27"/>
    </row>
    <row r="40" spans="2:6">
      <c r="B40" s="4"/>
      <c r="C40" s="27"/>
      <c r="D40" s="27"/>
    </row>
    <row r="41" spans="2:6">
      <c r="B41" s="4"/>
      <c r="C41" s="27"/>
      <c r="D41" s="27"/>
    </row>
    <row r="42" spans="2:6">
      <c r="B42" s="4"/>
      <c r="C42" s="27"/>
      <c r="D42" s="27"/>
    </row>
    <row r="43" spans="2:6">
      <c r="B43" s="4"/>
      <c r="C43" s="27"/>
      <c r="D43" s="27"/>
    </row>
    <row r="44" spans="2:6">
      <c r="B44" s="9"/>
      <c r="C44" s="27"/>
      <c r="D44" s="27"/>
    </row>
    <row r="45" spans="2:6">
      <c r="B45" s="9"/>
      <c r="C45" s="27"/>
      <c r="D45" s="27"/>
    </row>
    <row r="46" spans="2:6">
      <c r="B46" s="9"/>
      <c r="C46" s="28"/>
      <c r="D46" s="28"/>
    </row>
    <row r="47" spans="2:6">
      <c r="B47" s="9"/>
      <c r="C47" s="29"/>
      <c r="D47" s="29"/>
    </row>
    <row r="48" spans="2:6">
      <c r="B48" s="9"/>
      <c r="C48" s="27"/>
      <c r="D48" s="27"/>
    </row>
    <row r="49" spans="2:4">
      <c r="B49" s="9"/>
      <c r="C49" s="27"/>
      <c r="D49" s="27"/>
    </row>
    <row r="50" spans="2:4">
      <c r="B50" s="9"/>
      <c r="C50" s="27"/>
      <c r="D50" s="27"/>
    </row>
    <row r="51" spans="2:4">
      <c r="B51" s="9"/>
      <c r="C51" s="27"/>
      <c r="D51" s="27"/>
    </row>
    <row r="52" spans="2:4">
      <c r="B52" s="9"/>
      <c r="C52" s="27"/>
      <c r="D52" s="27"/>
    </row>
    <row r="53" spans="2:4">
      <c r="B53" s="9"/>
      <c r="C53" s="27"/>
      <c r="D53" s="27"/>
    </row>
    <row r="54" spans="2:4">
      <c r="C54" s="27"/>
      <c r="D54" s="27"/>
    </row>
    <row r="55" spans="2:4">
      <c r="C55" s="27"/>
      <c r="D55" s="27"/>
    </row>
    <row r="56" spans="2:4">
      <c r="C56" s="27"/>
      <c r="D56" s="27"/>
    </row>
    <row r="57" spans="2:4">
      <c r="C57" s="27"/>
      <c r="D57" s="27"/>
    </row>
    <row r="58" spans="2:4">
      <c r="C58" s="27"/>
      <c r="D58" s="27"/>
    </row>
    <row r="59" spans="2:4">
      <c r="C59" s="29"/>
      <c r="D59" s="29"/>
    </row>
    <row r="60" spans="2:4">
      <c r="C60" s="27"/>
      <c r="D60" s="27"/>
    </row>
    <row r="61" spans="2:4">
      <c r="C61" s="27"/>
      <c r="D61" s="27"/>
    </row>
    <row r="62" spans="2:4">
      <c r="C62" s="27"/>
      <c r="D62" s="27"/>
    </row>
    <row r="63" spans="2:4">
      <c r="C63" s="27"/>
      <c r="D63" s="27"/>
    </row>
    <row r="64" spans="2:4">
      <c r="C64" s="27"/>
      <c r="D64" s="27"/>
    </row>
    <row r="65" spans="3:4">
      <c r="C65" s="27"/>
      <c r="D65" s="27"/>
    </row>
    <row r="66" spans="3:4">
      <c r="C66" s="28"/>
      <c r="D66" s="28"/>
    </row>
    <row r="67" spans="3:4">
      <c r="C67" s="29"/>
      <c r="D67" s="29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30"/>
      <c r="D77" s="30"/>
    </row>
    <row r="78" spans="3:4">
      <c r="C78" s="28"/>
      <c r="D78" s="28"/>
    </row>
    <row r="79" spans="3:4">
      <c r="C79" s="29"/>
      <c r="D79" s="29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30"/>
      <c r="D89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U89"/>
  <sheetViews>
    <sheetView zoomScaleNormal="100" workbookViewId="0">
      <selection activeCell="N7" sqref="N7"/>
    </sheetView>
  </sheetViews>
  <sheetFormatPr defaultColWidth="8" defaultRowHeight="12.75"/>
  <cols>
    <col min="1" max="1" width="8" style="4"/>
    <col min="2" max="2" width="39.7109375" style="20" customWidth="1"/>
    <col min="3" max="3" width="8.85546875" style="31" bestFit="1" customWidth="1"/>
    <col min="4" max="4" width="10.28515625" style="16" customWidth="1"/>
    <col min="5" max="11" width="6" style="36" bestFit="1" customWidth="1"/>
    <col min="12" max="12" width="6.7109375" style="36" bestFit="1" customWidth="1"/>
    <col min="13" max="16384" width="8" style="4"/>
  </cols>
  <sheetData>
    <row r="1" spans="1:21" s="12" customFormat="1" ht="15.75" customHeight="1" thickBot="1">
      <c r="A1" s="1" t="s">
        <v>13</v>
      </c>
      <c r="B1" s="2"/>
      <c r="C1" s="26" t="s">
        <v>2</v>
      </c>
      <c r="D1" s="3" t="s">
        <v>3</v>
      </c>
      <c r="E1" s="34" t="s">
        <v>14</v>
      </c>
      <c r="F1" s="33" t="s">
        <v>15</v>
      </c>
      <c r="G1" s="34" t="s">
        <v>11</v>
      </c>
      <c r="H1" s="34" t="s">
        <v>14</v>
      </c>
      <c r="I1" s="34" t="s">
        <v>64</v>
      </c>
      <c r="J1" s="34" t="s">
        <v>65</v>
      </c>
      <c r="K1" s="34" t="s">
        <v>66</v>
      </c>
      <c r="L1" s="34" t="s">
        <v>67</v>
      </c>
      <c r="M1" s="102" t="s">
        <v>69</v>
      </c>
      <c r="N1" s="34" t="s">
        <v>71</v>
      </c>
      <c r="O1" s="34" t="s">
        <v>70</v>
      </c>
      <c r="P1" s="34" t="s">
        <v>72</v>
      </c>
    </row>
    <row r="2" spans="1:21" ht="16.350000000000001" customHeight="1">
      <c r="B2" s="22" t="s">
        <v>9</v>
      </c>
      <c r="C2" s="27" t="s">
        <v>8</v>
      </c>
      <c r="D2" s="27" t="s">
        <v>61</v>
      </c>
      <c r="E2" s="35">
        <v>26.448960045984002</v>
      </c>
      <c r="F2" s="35">
        <v>28.821622170768002</v>
      </c>
      <c r="G2" s="35">
        <v>39.530424191159995</v>
      </c>
      <c r="H2" s="35">
        <v>27.08521167996</v>
      </c>
      <c r="I2" s="35">
        <v>28.88215816668</v>
      </c>
      <c r="J2" s="35">
        <v>37.913662788751402</v>
      </c>
      <c r="K2" s="35">
        <v>49.723121550000002</v>
      </c>
      <c r="L2" s="35">
        <v>27.105505524594005</v>
      </c>
      <c r="M2" s="35">
        <f>Commercial_monthly!AC2+Commercial_monthly!AD2+Commercial_monthly!AE2</f>
        <v>36.239818158730785</v>
      </c>
      <c r="N2" s="6"/>
      <c r="O2" s="6"/>
      <c r="P2" s="6"/>
      <c r="Q2" s="6"/>
      <c r="R2" s="6"/>
      <c r="S2" s="6"/>
      <c r="T2" s="6"/>
      <c r="U2" s="6"/>
    </row>
    <row r="3" spans="1:21" ht="16.350000000000001" customHeight="1">
      <c r="B3" s="22" t="s">
        <v>1</v>
      </c>
      <c r="C3" s="27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6"/>
      <c r="O3" s="6"/>
      <c r="P3" s="6"/>
      <c r="Q3" s="6"/>
      <c r="R3" s="6"/>
      <c r="S3" s="6"/>
      <c r="T3" s="6"/>
      <c r="U3" s="6"/>
    </row>
    <row r="4" spans="1:21" ht="16.350000000000001" customHeight="1">
      <c r="B4" s="23" t="s">
        <v>0</v>
      </c>
      <c r="C4" s="27" t="s">
        <v>8</v>
      </c>
      <c r="D4" s="27" t="s">
        <v>61</v>
      </c>
      <c r="E4" s="37">
        <v>26.448960045984002</v>
      </c>
      <c r="F4" s="37">
        <v>28.821622170768002</v>
      </c>
      <c r="G4" s="37">
        <v>39.530424191159995</v>
      </c>
      <c r="H4" s="37">
        <v>27.08521167996</v>
      </c>
      <c r="I4" s="37">
        <v>28.88215816668</v>
      </c>
      <c r="J4" s="37">
        <v>37.913662788751402</v>
      </c>
      <c r="K4" s="37">
        <v>49.723121550000002</v>
      </c>
      <c r="L4" s="37">
        <v>27.105505524594005</v>
      </c>
      <c r="M4" s="37">
        <f>M2+M3</f>
        <v>36.239818158730785</v>
      </c>
      <c r="N4" s="7"/>
      <c r="O4" s="7"/>
      <c r="P4" s="7"/>
      <c r="Q4" s="7"/>
      <c r="R4" s="7"/>
      <c r="S4" s="7"/>
      <c r="T4" s="7"/>
      <c r="U4" s="7"/>
    </row>
    <row r="5" spans="1:21" ht="16.350000000000001" customHeight="1">
      <c r="B5" s="24"/>
      <c r="C5" s="27"/>
      <c r="D5" s="21"/>
      <c r="E5" s="38"/>
      <c r="F5" s="38"/>
      <c r="G5" s="38"/>
      <c r="H5" s="38"/>
      <c r="I5" s="38"/>
      <c r="J5" s="38"/>
      <c r="K5" s="38"/>
      <c r="L5" s="38"/>
      <c r="M5" s="24"/>
      <c r="N5" s="24"/>
      <c r="O5" s="24"/>
      <c r="P5" s="24"/>
      <c r="Q5" s="24"/>
      <c r="R5" s="24"/>
      <c r="S5" s="24"/>
      <c r="T5" s="24"/>
      <c r="U5" s="24"/>
    </row>
    <row r="6" spans="1:21" s="12" customFormat="1" ht="15.75" customHeight="1" thickBot="1">
      <c r="A6" s="1" t="s">
        <v>25</v>
      </c>
      <c r="B6" s="2"/>
      <c r="C6" s="26" t="s">
        <v>2</v>
      </c>
      <c r="D6" s="3" t="s">
        <v>3</v>
      </c>
      <c r="E6" s="34" t="s">
        <v>14</v>
      </c>
      <c r="F6" s="33" t="s">
        <v>15</v>
      </c>
      <c r="G6" s="34" t="s">
        <v>11</v>
      </c>
      <c r="H6" s="34" t="s">
        <v>14</v>
      </c>
      <c r="I6" s="34" t="s">
        <v>64</v>
      </c>
      <c r="J6" s="34" t="s">
        <v>65</v>
      </c>
      <c r="K6" s="34" t="s">
        <v>66</v>
      </c>
      <c r="L6" s="34" t="s">
        <v>67</v>
      </c>
      <c r="M6" s="102" t="s">
        <v>69</v>
      </c>
      <c r="N6" s="34" t="s">
        <v>71</v>
      </c>
      <c r="O6" s="34" t="s">
        <v>70</v>
      </c>
      <c r="P6" s="34" t="s">
        <v>72</v>
      </c>
    </row>
    <row r="7" spans="1:21" ht="16.350000000000001" customHeight="1">
      <c r="B7" s="22" t="s">
        <v>6</v>
      </c>
      <c r="C7" s="27" t="s">
        <v>8</v>
      </c>
      <c r="D7" s="27" t="s">
        <v>61</v>
      </c>
      <c r="E7" s="35">
        <v>181.887451386648</v>
      </c>
      <c r="F7" s="35">
        <v>156.12366247737</v>
      </c>
      <c r="G7" s="35">
        <v>181.60184222149201</v>
      </c>
      <c r="H7" s="35">
        <v>181.863844022574</v>
      </c>
      <c r="I7" s="35">
        <v>202.80929217066</v>
      </c>
      <c r="J7" s="35">
        <v>194.39015848673401</v>
      </c>
      <c r="K7" s="35">
        <v>207.73914819000004</v>
      </c>
      <c r="L7" s="36">
        <v>178.36531667274602</v>
      </c>
      <c r="M7" s="35">
        <f>Commercial_monthly!AC7+Commercial_monthly!AD7+Commercial_monthly!AE7</f>
        <v>215.68794513840001</v>
      </c>
      <c r="N7" s="6"/>
    </row>
    <row r="8" spans="1:21" ht="16.350000000000001" customHeight="1">
      <c r="B8" s="22" t="s">
        <v>32</v>
      </c>
      <c r="C8" s="27" t="s">
        <v>8</v>
      </c>
      <c r="D8" s="27" t="s">
        <v>61</v>
      </c>
      <c r="E8" s="35">
        <v>10.028911619160001</v>
      </c>
      <c r="F8" s="35">
        <v>30.474644038020003</v>
      </c>
      <c r="G8" s="35">
        <v>80.693823583842004</v>
      </c>
      <c r="H8" s="35">
        <v>23.918595087996</v>
      </c>
      <c r="I8" s="35">
        <v>27.500353277628001</v>
      </c>
      <c r="J8" s="35">
        <v>62.035977150126001</v>
      </c>
      <c r="K8" s="35">
        <v>98.56949044000001</v>
      </c>
      <c r="L8" s="36">
        <v>31.334752728342004</v>
      </c>
      <c r="M8" s="35">
        <f>Commercial_monthly!AC8+Commercial_monthly!AD8+Commercial_monthly!AE8</f>
        <v>8.3192206824999992</v>
      </c>
    </row>
    <row r="9" spans="1:21" ht="16.350000000000001" customHeight="1">
      <c r="B9" s="22" t="s">
        <v>1</v>
      </c>
      <c r="C9" s="27" t="s">
        <v>8</v>
      </c>
      <c r="D9" s="21"/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6">
        <v>0</v>
      </c>
      <c r="M9" s="36">
        <v>0</v>
      </c>
    </row>
    <row r="10" spans="1:21" ht="16.350000000000001" customHeight="1">
      <c r="B10" s="23" t="s">
        <v>0</v>
      </c>
      <c r="C10" s="27" t="s">
        <v>8</v>
      </c>
      <c r="D10" s="27" t="s">
        <v>61</v>
      </c>
      <c r="E10" s="39">
        <v>191.91636300580799</v>
      </c>
      <c r="F10" s="39">
        <v>186.59830651538999</v>
      </c>
      <c r="G10" s="39">
        <v>262.29566580533401</v>
      </c>
      <c r="H10" s="39">
        <v>205.78243911057001</v>
      </c>
      <c r="I10" s="39">
        <v>230.30964544828799</v>
      </c>
      <c r="J10" s="39">
        <v>256.42613563686001</v>
      </c>
      <c r="K10" s="39">
        <v>306.30863863000002</v>
      </c>
      <c r="L10" s="45">
        <v>209.700069401088</v>
      </c>
      <c r="M10" s="39">
        <f>M7+M8+M9</f>
        <v>224.00716582090001</v>
      </c>
    </row>
    <row r="11" spans="1:21" ht="16.350000000000001" customHeight="1">
      <c r="B11" s="24"/>
      <c r="C11" s="27"/>
      <c r="D11" s="21"/>
    </row>
    <row r="12" spans="1:21" s="12" customFormat="1" ht="16.149999999999999" customHeight="1" thickBot="1">
      <c r="A12" s="1" t="s">
        <v>30</v>
      </c>
      <c r="B12" s="19"/>
      <c r="C12" s="26" t="s">
        <v>2</v>
      </c>
      <c r="D12" s="3" t="s">
        <v>3</v>
      </c>
      <c r="E12" s="34" t="s">
        <v>14</v>
      </c>
      <c r="F12" s="33" t="s">
        <v>15</v>
      </c>
      <c r="G12" s="34" t="s">
        <v>11</v>
      </c>
      <c r="H12" s="34" t="s">
        <v>14</v>
      </c>
      <c r="I12" s="34" t="s">
        <v>64</v>
      </c>
      <c r="J12" s="34" t="s">
        <v>65</v>
      </c>
      <c r="K12" s="34" t="s">
        <v>66</v>
      </c>
      <c r="L12" s="34" t="s">
        <v>67</v>
      </c>
      <c r="M12" s="102" t="s">
        <v>69</v>
      </c>
      <c r="N12" s="34" t="s">
        <v>71</v>
      </c>
      <c r="O12" s="34" t="s">
        <v>70</v>
      </c>
      <c r="P12" s="34" t="s">
        <v>72</v>
      </c>
    </row>
    <row r="13" spans="1:21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  <c r="J13" s="35">
        <v>16.37</v>
      </c>
      <c r="K13" s="35">
        <v>16.37</v>
      </c>
      <c r="L13" s="35">
        <v>16.37</v>
      </c>
      <c r="M13" s="6">
        <f>(Commercial_monthly!AC13+Commercial_monthly!AD13+Commercial_monthly!AE13)/3</f>
        <v>21.97</v>
      </c>
    </row>
    <row r="14" spans="1:21" ht="16.350000000000001" customHeight="1">
      <c r="B14" s="22" t="s">
        <v>1</v>
      </c>
      <c r="C14" s="27" t="s">
        <v>7</v>
      </c>
      <c r="D14" s="21"/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5">
        <v>0</v>
      </c>
      <c r="L14" s="35">
        <v>0</v>
      </c>
      <c r="M14" s="35">
        <v>0</v>
      </c>
    </row>
    <row r="15" spans="1:21" ht="16.350000000000001" customHeight="1">
      <c r="B15" s="23" t="s">
        <v>0</v>
      </c>
      <c r="C15" s="27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39">
        <v>16.37</v>
      </c>
      <c r="K15" s="39">
        <v>16.37</v>
      </c>
      <c r="L15" s="39">
        <v>16.37</v>
      </c>
      <c r="M15" s="6">
        <f>M13+M14</f>
        <v>21.97</v>
      </c>
    </row>
    <row r="16" spans="1:21" ht="16.350000000000001" customHeight="1">
      <c r="B16" s="24"/>
      <c r="C16" s="27"/>
      <c r="D16" s="21"/>
    </row>
    <row r="17" spans="1:16" s="12" customFormat="1" ht="16.149999999999999" customHeight="1" thickBot="1">
      <c r="A17" s="1" t="s">
        <v>31</v>
      </c>
      <c r="B17" s="19"/>
      <c r="C17" s="26" t="s">
        <v>2</v>
      </c>
      <c r="D17" s="3" t="s">
        <v>3</v>
      </c>
      <c r="E17" s="34" t="s">
        <v>14</v>
      </c>
      <c r="F17" s="33" t="s">
        <v>15</v>
      </c>
      <c r="G17" s="34" t="s">
        <v>11</v>
      </c>
      <c r="H17" s="34" t="s">
        <v>14</v>
      </c>
      <c r="I17" s="34" t="s">
        <v>64</v>
      </c>
      <c r="J17" s="34" t="s">
        <v>65</v>
      </c>
      <c r="K17" s="34" t="s">
        <v>66</v>
      </c>
      <c r="L17" s="34" t="s">
        <v>67</v>
      </c>
      <c r="M17" s="102" t="s">
        <v>69</v>
      </c>
      <c r="N17" s="34" t="s">
        <v>71</v>
      </c>
      <c r="O17" s="34" t="s">
        <v>70</v>
      </c>
      <c r="P17" s="34" t="s">
        <v>72</v>
      </c>
    </row>
    <row r="18" spans="1:16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  <c r="J18" s="35">
        <v>3.57</v>
      </c>
      <c r="K18" s="35">
        <v>3.57</v>
      </c>
      <c r="L18" s="35">
        <v>3.57</v>
      </c>
      <c r="M18" s="69">
        <f>(Commercial_monthly!AC18+Commercial_monthly!AD18+Commercial_monthly!AE18)/3</f>
        <v>4.2233333333333327</v>
      </c>
    </row>
    <row r="19" spans="1:16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  <c r="J19" s="35">
        <v>3.57</v>
      </c>
      <c r="K19" s="35">
        <v>3.57</v>
      </c>
      <c r="L19" s="35">
        <v>3.57</v>
      </c>
      <c r="M19" s="69">
        <f>(Commercial_monthly!AC19+Commercial_monthly!AD19+Commercial_monthly!AE19)/3</f>
        <v>4.2233333333333327</v>
      </c>
    </row>
    <row r="20" spans="1:16" ht="16.350000000000001" customHeight="1">
      <c r="B20" s="22" t="s">
        <v>1</v>
      </c>
      <c r="C20" s="27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5">
        <v>0</v>
      </c>
      <c r="J20" s="35">
        <v>0</v>
      </c>
      <c r="K20" s="35">
        <v>0</v>
      </c>
      <c r="L20" s="35">
        <v>0</v>
      </c>
      <c r="M20" s="69">
        <f>(Commercial_monthly!AC20+Commercial_monthly!AD20+Commercial_monthly!AE20)/3</f>
        <v>0</v>
      </c>
    </row>
    <row r="21" spans="1:16" ht="16.350000000000001" customHeight="1">
      <c r="B21" s="23" t="s">
        <v>0</v>
      </c>
      <c r="C21" s="27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39">
        <v>3.57</v>
      </c>
      <c r="K21" s="39">
        <v>3.57</v>
      </c>
      <c r="L21" s="39">
        <v>3.57</v>
      </c>
      <c r="M21" s="73">
        <f>(Commercial_monthly!AC21+Commercial_monthly!AD21+Commercial_monthly!AE21)/3</f>
        <v>4.2233333333333327</v>
      </c>
    </row>
    <row r="22" spans="1:16" ht="16.350000000000001" customHeight="1">
      <c r="B22" s="24"/>
      <c r="C22" s="27"/>
      <c r="D22" s="21"/>
    </row>
    <row r="23" spans="1:16" s="12" customFormat="1" ht="15.75" customHeight="1" thickBot="1">
      <c r="A23" s="1" t="s">
        <v>28</v>
      </c>
      <c r="B23" s="2"/>
      <c r="C23" s="26" t="s">
        <v>2</v>
      </c>
      <c r="D23" s="3" t="s">
        <v>3</v>
      </c>
      <c r="E23" s="34" t="s">
        <v>14</v>
      </c>
      <c r="F23" s="33" t="s">
        <v>15</v>
      </c>
      <c r="G23" s="34" t="s">
        <v>11</v>
      </c>
      <c r="H23" s="34" t="s">
        <v>14</v>
      </c>
      <c r="I23" s="34" t="s">
        <v>64</v>
      </c>
      <c r="J23" s="34" t="s">
        <v>65</v>
      </c>
      <c r="K23" s="34" t="s">
        <v>66</v>
      </c>
      <c r="L23" s="34" t="s">
        <v>67</v>
      </c>
      <c r="M23" s="102" t="s">
        <v>69</v>
      </c>
      <c r="N23" s="34" t="s">
        <v>71</v>
      </c>
      <c r="O23" s="34" t="s">
        <v>70</v>
      </c>
      <c r="P23" s="34" t="s">
        <v>72</v>
      </c>
    </row>
    <row r="24" spans="1:16" ht="16.350000000000001" customHeight="1">
      <c r="B24" s="22" t="s">
        <v>6</v>
      </c>
      <c r="C24" s="27" t="s">
        <v>8</v>
      </c>
      <c r="D24" s="21"/>
      <c r="E24" s="35">
        <v>93.998577549999993</v>
      </c>
      <c r="F24" s="35">
        <v>80.532974060000001</v>
      </c>
      <c r="G24" s="35">
        <v>101.98921780000001</v>
      </c>
      <c r="H24" s="35">
        <v>110.15060366</v>
      </c>
      <c r="I24" s="35">
        <v>117.58128815999999</v>
      </c>
      <c r="J24" s="35">
        <v>123.11715831000001</v>
      </c>
      <c r="K24" s="35">
        <v>195.77058600000001</v>
      </c>
      <c r="L24" s="36">
        <v>173.56704816000001</v>
      </c>
      <c r="M24" s="35">
        <f>Commercial_monthly!AC24+Commercial_monthly!AD24+Commercial_monthly!AE24</f>
        <v>224.10257580999999</v>
      </c>
    </row>
    <row r="25" spans="1:16" ht="16.350000000000001" customHeight="1">
      <c r="B25" s="22" t="s">
        <v>32</v>
      </c>
      <c r="C25" s="27" t="s">
        <v>8</v>
      </c>
      <c r="D25" s="21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v>0</v>
      </c>
      <c r="M25" s="36">
        <v>0</v>
      </c>
    </row>
    <row r="26" spans="1:16" ht="16.350000000000001" customHeight="1">
      <c r="B26" s="22" t="s">
        <v>1</v>
      </c>
      <c r="C26" s="27" t="s">
        <v>8</v>
      </c>
      <c r="D26" s="21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6">
        <v>0</v>
      </c>
      <c r="M26" s="36">
        <v>0</v>
      </c>
    </row>
    <row r="27" spans="1:16" ht="16.350000000000001" customHeight="1">
      <c r="B27" s="23" t="s">
        <v>0</v>
      </c>
      <c r="C27" s="27" t="s">
        <v>8</v>
      </c>
      <c r="D27" s="21"/>
      <c r="E27" s="39">
        <v>93.998577549999993</v>
      </c>
      <c r="F27" s="39">
        <v>80.532974060000001</v>
      </c>
      <c r="G27" s="39">
        <v>101.98921780000001</v>
      </c>
      <c r="H27" s="39">
        <v>110.15060366</v>
      </c>
      <c r="I27" s="39">
        <v>117.58128815999999</v>
      </c>
      <c r="J27" s="39">
        <v>123.11715831000001</v>
      </c>
      <c r="K27" s="39">
        <v>195.77058600000001</v>
      </c>
      <c r="L27" s="36">
        <v>173.56704816000001</v>
      </c>
      <c r="M27" s="35">
        <f>M24+M25+M26</f>
        <v>224.10257580999999</v>
      </c>
    </row>
    <row r="28" spans="1:16" ht="16.350000000000001" customHeight="1">
      <c r="B28" s="9"/>
      <c r="C28" s="27"/>
      <c r="D28" s="21"/>
    </row>
    <row r="29" spans="1:16" s="12" customFormat="1" ht="15.75" customHeight="1" thickBot="1">
      <c r="A29" s="1" t="s">
        <v>29</v>
      </c>
      <c r="B29" s="2"/>
      <c r="C29" s="26" t="s">
        <v>2</v>
      </c>
      <c r="D29" s="3" t="s">
        <v>3</v>
      </c>
      <c r="E29" s="34" t="s">
        <v>14</v>
      </c>
      <c r="F29" s="33" t="s">
        <v>15</v>
      </c>
      <c r="G29" s="34" t="s">
        <v>11</v>
      </c>
      <c r="H29" s="34" t="s">
        <v>14</v>
      </c>
      <c r="I29" s="34" t="s">
        <v>64</v>
      </c>
      <c r="J29" s="34" t="s">
        <v>65</v>
      </c>
      <c r="K29" s="34" t="s">
        <v>66</v>
      </c>
      <c r="L29" s="34" t="s">
        <v>67</v>
      </c>
      <c r="M29" s="102" t="s">
        <v>69</v>
      </c>
      <c r="N29" s="34" t="s">
        <v>71</v>
      </c>
      <c r="O29" s="34" t="s">
        <v>70</v>
      </c>
      <c r="P29" s="34" t="s">
        <v>72</v>
      </c>
    </row>
    <row r="30" spans="1:16" ht="16.350000000000001" customHeight="1">
      <c r="B30" s="22" t="s">
        <v>6</v>
      </c>
      <c r="C30" s="28" t="s">
        <v>10</v>
      </c>
      <c r="D30" s="10"/>
      <c r="E30" s="40">
        <v>0.51679528649935358</v>
      </c>
      <c r="F30" s="40">
        <v>0.51582811203697698</v>
      </c>
      <c r="G30" s="40">
        <v>0.56160893828162883</v>
      </c>
      <c r="H30" s="40">
        <v>0.60567620932023991</v>
      </c>
      <c r="I30" s="40">
        <v>0.57976282497479292</v>
      </c>
      <c r="J30" s="40">
        <v>0.63335077901282766</v>
      </c>
      <c r="K30" s="40">
        <v>0.9423865829128486</v>
      </c>
      <c r="L30" s="40">
        <v>0.97309864606946228</v>
      </c>
      <c r="M30" s="40">
        <f>M27/M7</f>
        <v>1.0390129854786301</v>
      </c>
    </row>
    <row r="31" spans="1:16" ht="16.350000000000001" customHeight="1">
      <c r="B31" s="22" t="s">
        <v>32</v>
      </c>
      <c r="C31" s="28" t="s">
        <v>10</v>
      </c>
      <c r="D31" s="10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103">
        <v>-3.8587061652710003E-2</v>
      </c>
    </row>
    <row r="32" spans="1:16" ht="16.350000000000001" customHeight="1">
      <c r="B32" s="22" t="s">
        <v>1</v>
      </c>
      <c r="C32" s="28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</row>
    <row r="33" spans="2:14" ht="16.350000000000001" customHeight="1">
      <c r="B33" s="23" t="s">
        <v>0</v>
      </c>
      <c r="C33" s="28" t="s">
        <v>10</v>
      </c>
      <c r="D33" s="21"/>
      <c r="E33" s="41">
        <v>0.48978928152757512</v>
      </c>
      <c r="F33" s="41">
        <v>0.4315846995822436</v>
      </c>
      <c r="G33" s="41">
        <v>0.38883302736573838</v>
      </c>
      <c r="H33" s="41">
        <v>0.53527698542252389</v>
      </c>
      <c r="I33" s="41">
        <v>0.51053566571705222</v>
      </c>
      <c r="J33" s="41">
        <v>0.48012718362044571</v>
      </c>
      <c r="K33" s="41">
        <v>0.63912851715709385</v>
      </c>
      <c r="L33" s="40">
        <v>0.60836704130154318</v>
      </c>
      <c r="M33" s="104">
        <f>M30+M31+M32</f>
        <v>1.0004259238259201</v>
      </c>
    </row>
    <row r="34" spans="2:14" ht="16.350000000000001" customHeight="1">
      <c r="B34" s="9"/>
      <c r="C34" s="27"/>
      <c r="D34" s="21"/>
      <c r="M34" s="85"/>
      <c r="N34" s="82"/>
    </row>
    <row r="35" spans="2:14" ht="16.350000000000001" customHeight="1">
      <c r="B35" s="4"/>
      <c r="C35" s="27"/>
      <c r="D35" s="21"/>
    </row>
    <row r="36" spans="2:14" ht="16.350000000000001" customHeight="1">
      <c r="B36" s="4"/>
      <c r="C36" s="27"/>
      <c r="D36" s="21"/>
    </row>
    <row r="37" spans="2:14" ht="16.350000000000001" customHeight="1">
      <c r="B37" s="4"/>
      <c r="C37" s="27"/>
      <c r="D37" s="21"/>
    </row>
    <row r="38" spans="2:14" ht="16.350000000000001" customHeight="1">
      <c r="B38" s="4"/>
      <c r="C38" s="27"/>
      <c r="D38" s="21"/>
    </row>
    <row r="39" spans="2:14" ht="16.350000000000001" customHeight="1">
      <c r="B39" s="4"/>
      <c r="C39" s="27"/>
      <c r="D39" s="21"/>
    </row>
    <row r="40" spans="2:14">
      <c r="B40" s="4"/>
      <c r="C40" s="27"/>
      <c r="D40" s="21"/>
    </row>
    <row r="41" spans="2:14">
      <c r="B41" s="4"/>
      <c r="C41" s="27"/>
      <c r="D41" s="21"/>
    </row>
    <row r="42" spans="2:14">
      <c r="B42" s="4"/>
      <c r="C42" s="27"/>
      <c r="D42" s="21"/>
    </row>
    <row r="43" spans="2:14">
      <c r="B43" s="4"/>
      <c r="C43" s="27"/>
      <c r="D43" s="21"/>
    </row>
    <row r="44" spans="2:14">
      <c r="B44" s="9"/>
      <c r="C44" s="27"/>
      <c r="D44" s="21"/>
    </row>
    <row r="45" spans="2:14">
      <c r="B45" s="9"/>
      <c r="C45" s="27"/>
      <c r="D45" s="21"/>
    </row>
    <row r="46" spans="2:14">
      <c r="B46" s="9"/>
      <c r="C46" s="28"/>
      <c r="D46" s="10"/>
    </row>
    <row r="47" spans="2:14">
      <c r="B47" s="9"/>
      <c r="C47" s="29"/>
      <c r="D47" s="8"/>
    </row>
    <row r="48" spans="2:14">
      <c r="B48" s="9"/>
      <c r="C48" s="27"/>
      <c r="D48" s="21"/>
    </row>
    <row r="49" spans="2:4">
      <c r="B49" s="9"/>
      <c r="C49" s="27"/>
      <c r="D49" s="21"/>
    </row>
    <row r="50" spans="2:4">
      <c r="B50" s="9"/>
      <c r="C50" s="27"/>
      <c r="D50" s="21"/>
    </row>
    <row r="51" spans="2:4">
      <c r="B51" s="9"/>
      <c r="C51" s="27"/>
      <c r="D51" s="21"/>
    </row>
    <row r="52" spans="2:4">
      <c r="B52" s="9"/>
      <c r="C52" s="27"/>
      <c r="D52" s="21"/>
    </row>
    <row r="53" spans="2:4">
      <c r="B53" s="9"/>
      <c r="C53" s="27"/>
      <c r="D53" s="21"/>
    </row>
    <row r="54" spans="2:4">
      <c r="C54" s="27"/>
      <c r="D54" s="21"/>
    </row>
    <row r="55" spans="2:4">
      <c r="C55" s="27"/>
      <c r="D55" s="21"/>
    </row>
    <row r="56" spans="2:4">
      <c r="C56" s="27"/>
      <c r="D56" s="21"/>
    </row>
    <row r="57" spans="2:4">
      <c r="C57" s="27"/>
      <c r="D57" s="21"/>
    </row>
    <row r="58" spans="2:4">
      <c r="C58" s="27"/>
      <c r="D58" s="21"/>
    </row>
    <row r="59" spans="2:4">
      <c r="C59" s="29"/>
      <c r="D59" s="8"/>
    </row>
    <row r="60" spans="2:4">
      <c r="C60" s="27"/>
      <c r="D60" s="21"/>
    </row>
    <row r="61" spans="2:4">
      <c r="C61" s="27"/>
      <c r="D61" s="21"/>
    </row>
    <row r="62" spans="2:4">
      <c r="C62" s="27"/>
      <c r="D62" s="21"/>
    </row>
    <row r="63" spans="2:4">
      <c r="C63" s="27"/>
      <c r="D63" s="21"/>
    </row>
    <row r="64" spans="2:4">
      <c r="C64" s="27"/>
      <c r="D64" s="21"/>
    </row>
    <row r="65" spans="3:4">
      <c r="C65" s="27"/>
      <c r="D65" s="21"/>
    </row>
    <row r="66" spans="3:4">
      <c r="C66" s="28"/>
      <c r="D66" s="10"/>
    </row>
    <row r="67" spans="3:4">
      <c r="C67" s="29"/>
      <c r="D67" s="8"/>
    </row>
    <row r="68" spans="3:4">
      <c r="C68" s="27"/>
      <c r="D68" s="21"/>
    </row>
    <row r="69" spans="3:4">
      <c r="C69" s="27"/>
      <c r="D69" s="21"/>
    </row>
    <row r="70" spans="3:4">
      <c r="C70" s="27"/>
      <c r="D70" s="21"/>
    </row>
    <row r="71" spans="3:4">
      <c r="C71" s="27"/>
      <c r="D71" s="21"/>
    </row>
    <row r="72" spans="3:4">
      <c r="C72" s="27"/>
      <c r="D72" s="21"/>
    </row>
    <row r="73" spans="3:4">
      <c r="C73" s="27"/>
      <c r="D73" s="21"/>
    </row>
    <row r="74" spans="3:4">
      <c r="C74" s="27"/>
      <c r="D74" s="21"/>
    </row>
    <row r="75" spans="3:4">
      <c r="C75" s="27"/>
      <c r="D75" s="21"/>
    </row>
    <row r="76" spans="3:4">
      <c r="C76" s="27"/>
      <c r="D76" s="21"/>
    </row>
    <row r="77" spans="3:4">
      <c r="C77" s="30"/>
      <c r="D77" s="25"/>
    </row>
    <row r="78" spans="3:4">
      <c r="C78" s="28"/>
      <c r="D78" s="10"/>
    </row>
    <row r="79" spans="3:4">
      <c r="C79" s="29"/>
      <c r="D79" s="8"/>
    </row>
    <row r="80" spans="3:4">
      <c r="C80" s="27"/>
      <c r="D80" s="21"/>
    </row>
    <row r="81" spans="3:4">
      <c r="C81" s="27"/>
      <c r="D81" s="21"/>
    </row>
    <row r="82" spans="3:4">
      <c r="C82" s="27"/>
      <c r="D82" s="21"/>
    </row>
    <row r="83" spans="3:4">
      <c r="C83" s="27"/>
      <c r="D83" s="21"/>
    </row>
    <row r="84" spans="3:4">
      <c r="C84" s="27"/>
      <c r="D84" s="21"/>
    </row>
    <row r="85" spans="3:4">
      <c r="C85" s="27"/>
      <c r="D85" s="21"/>
    </row>
    <row r="86" spans="3:4">
      <c r="C86" s="27"/>
      <c r="D86" s="21"/>
    </row>
    <row r="87" spans="3:4">
      <c r="C87" s="27"/>
      <c r="D87" s="21"/>
    </row>
    <row r="88" spans="3:4">
      <c r="C88" s="27"/>
      <c r="D88" s="21"/>
    </row>
    <row r="89" spans="3:4">
      <c r="C89" s="30"/>
      <c r="D89" s="25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XER89"/>
  <sheetViews>
    <sheetView tabSelected="1" zoomScaleNormal="100" workbookViewId="0">
      <selection activeCell="AC7" sqref="AC7"/>
    </sheetView>
  </sheetViews>
  <sheetFormatPr defaultColWidth="8" defaultRowHeight="12.75"/>
  <cols>
    <col min="1" max="1" width="8" style="4"/>
    <col min="2" max="2" width="39.7109375" style="20" customWidth="1"/>
    <col min="3" max="3" width="9.28515625" style="16" customWidth="1"/>
    <col min="4" max="4" width="10.5703125" style="16" customWidth="1"/>
    <col min="5" max="5" width="7" style="36" hidden="1" customWidth="1"/>
    <col min="6" max="6" width="7.5703125" style="36" hidden="1" customWidth="1"/>
    <col min="7" max="7" width="7.140625" style="36" hidden="1" customWidth="1"/>
    <col min="8" max="8" width="7" style="36" hidden="1" customWidth="1"/>
    <col min="9" max="9" width="7.140625" style="36" hidden="1" customWidth="1"/>
    <col min="10" max="11" width="7.42578125" style="36" hidden="1" customWidth="1"/>
    <col min="12" max="12" width="6.5703125" style="36" hidden="1" customWidth="1"/>
    <col min="13" max="13" width="6.85546875" style="36" hidden="1" customWidth="1"/>
    <col min="14" max="14" width="6.5703125" style="36" hidden="1" customWidth="1"/>
    <col min="15" max="15" width="7" style="36" hidden="1" customWidth="1"/>
    <col min="16" max="16" width="6.85546875" style="36" hidden="1" customWidth="1"/>
    <col min="17" max="17" width="7" style="77" bestFit="1" customWidth="1"/>
    <col min="18" max="18" width="7.5703125" style="36" bestFit="1" customWidth="1"/>
    <col min="19" max="19" width="7.140625" style="36" bestFit="1" customWidth="1"/>
    <col min="20" max="20" width="7" style="36" bestFit="1" customWidth="1"/>
    <col min="21" max="21" width="7.140625" style="36" bestFit="1" customWidth="1"/>
    <col min="22" max="23" width="7.42578125" style="36" bestFit="1" customWidth="1"/>
    <col min="24" max="24" width="6.5703125" style="36" bestFit="1" customWidth="1"/>
    <col min="25" max="25" width="6.85546875" style="36" bestFit="1" customWidth="1"/>
    <col min="26" max="26" width="6.5703125" style="36" bestFit="1" customWidth="1"/>
    <col min="27" max="28" width="7" style="36" bestFit="1" customWidth="1"/>
    <col min="29" max="16384" width="8" style="4"/>
  </cols>
  <sheetData>
    <row r="1" spans="1:40 16372:16372" s="12" customFormat="1" ht="15.75" customHeight="1" thickBot="1">
      <c r="A1" s="1" t="s">
        <v>13</v>
      </c>
      <c r="B1" s="2"/>
      <c r="C1" s="3" t="s">
        <v>2</v>
      </c>
      <c r="D1" s="3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75">
        <v>45658</v>
      </c>
      <c r="R1" s="46">
        <v>45689</v>
      </c>
      <c r="S1" s="46">
        <v>45717</v>
      </c>
      <c r="T1" s="46">
        <v>45748</v>
      </c>
      <c r="U1" s="46">
        <v>45778</v>
      </c>
      <c r="V1" s="46">
        <v>45809</v>
      </c>
      <c r="W1" s="46">
        <v>45839</v>
      </c>
      <c r="X1" s="46">
        <v>45870</v>
      </c>
      <c r="Y1" s="46">
        <v>45901</v>
      </c>
      <c r="Z1" s="46">
        <v>45931</v>
      </c>
      <c r="AA1" s="46">
        <v>45962</v>
      </c>
      <c r="AB1" s="46">
        <v>45992</v>
      </c>
      <c r="AC1" s="93">
        <v>46023</v>
      </c>
      <c r="AD1" s="46">
        <v>46054</v>
      </c>
      <c r="AE1" s="46">
        <v>46082</v>
      </c>
      <c r="AF1" s="46">
        <v>45748</v>
      </c>
      <c r="AG1" s="46">
        <v>45778</v>
      </c>
      <c r="AH1" s="46">
        <v>45809</v>
      </c>
      <c r="AI1" s="46">
        <v>45839</v>
      </c>
      <c r="AJ1" s="46">
        <v>45870</v>
      </c>
      <c r="AK1" s="46">
        <v>45901</v>
      </c>
      <c r="AL1" s="46">
        <v>45931</v>
      </c>
      <c r="AM1" s="46">
        <v>45962</v>
      </c>
      <c r="AN1" s="46">
        <v>45992</v>
      </c>
    </row>
    <row r="2" spans="1:40 16372:16372" ht="16.350000000000001" customHeight="1">
      <c r="B2" s="22" t="s">
        <v>9</v>
      </c>
      <c r="C2" s="21" t="s">
        <v>8</v>
      </c>
      <c r="D2" s="27" t="s">
        <v>61</v>
      </c>
      <c r="E2" s="35">
        <v>10.066506781296001</v>
      </c>
      <c r="F2" s="35">
        <v>9.5382165513599997</v>
      </c>
      <c r="G2" s="35">
        <v>6.8442367133279998</v>
      </c>
      <c r="H2" s="35">
        <v>6.3077963753279995</v>
      </c>
      <c r="I2" s="35">
        <v>10.056078590712</v>
      </c>
      <c r="J2" s="35">
        <v>12.457747204727999</v>
      </c>
      <c r="K2" s="35">
        <v>14.803414716383999</v>
      </c>
      <c r="L2" s="35">
        <v>14.563123541904</v>
      </c>
      <c r="M2" s="35">
        <v>10.163885932871999</v>
      </c>
      <c r="N2" s="47">
        <v>7.2407461649040004</v>
      </c>
      <c r="O2" s="35">
        <v>8.2802875372559992</v>
      </c>
      <c r="P2" s="35">
        <v>11.5641779778</v>
      </c>
      <c r="Q2" s="76">
        <v>11.361019157376001</v>
      </c>
      <c r="R2" s="35">
        <v>9.0400755275040012</v>
      </c>
      <c r="S2" s="35">
        <v>8.4810634817999997</v>
      </c>
      <c r="T2" s="35">
        <v>9.1418190156368002</v>
      </c>
      <c r="U2" s="35">
        <v>13.5777740371928</v>
      </c>
      <c r="V2" s="35">
        <v>15.194069735921801</v>
      </c>
      <c r="W2" s="35">
        <v>19.41039104</v>
      </c>
      <c r="X2" s="35">
        <v>17.519071929999999</v>
      </c>
      <c r="Y2" s="35">
        <v>12.793658580000001</v>
      </c>
      <c r="Z2" s="35">
        <v>7.5646809986100001</v>
      </c>
      <c r="AA2" s="35">
        <v>8.8354622413860007</v>
      </c>
      <c r="AB2" s="35">
        <v>10.705362284598003</v>
      </c>
      <c r="AC2" s="94">
        <v>10.101540697731014</v>
      </c>
      <c r="AD2" s="6">
        <v>12.502888108700001</v>
      </c>
      <c r="AE2" s="6">
        <v>13.635389352299764</v>
      </c>
    </row>
    <row r="3" spans="1:40 16372:16372" ht="16.350000000000001" customHeight="1">
      <c r="B3" s="22" t="s">
        <v>1</v>
      </c>
      <c r="C3" s="21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35">
        <v>0</v>
      </c>
      <c r="O3" s="35">
        <v>0</v>
      </c>
      <c r="P3" s="35">
        <v>0</v>
      </c>
      <c r="Q3" s="77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94">
        <v>0</v>
      </c>
      <c r="AD3" s="6">
        <v>0</v>
      </c>
      <c r="AE3" s="6">
        <v>0</v>
      </c>
      <c r="XER3" s="36"/>
    </row>
    <row r="4" spans="1:40 16372:16372" ht="16.350000000000001" customHeight="1">
      <c r="B4" s="23" t="s">
        <v>0</v>
      </c>
      <c r="C4" s="21" t="s">
        <v>8</v>
      </c>
      <c r="D4" s="27" t="s">
        <v>61</v>
      </c>
      <c r="E4" s="37">
        <v>10.066506781296001</v>
      </c>
      <c r="F4" s="37">
        <v>9.5382165513599997</v>
      </c>
      <c r="G4" s="37">
        <v>6.8442367133279998</v>
      </c>
      <c r="H4" s="37">
        <v>6.3077963753279995</v>
      </c>
      <c r="I4" s="37">
        <v>10.056078590712</v>
      </c>
      <c r="J4" s="37">
        <v>12.457747204727999</v>
      </c>
      <c r="K4" s="37">
        <v>14.803414716383999</v>
      </c>
      <c r="L4" s="37">
        <v>14.563123541904</v>
      </c>
      <c r="M4" s="37">
        <v>10.163885932871999</v>
      </c>
      <c r="N4" s="37">
        <v>7.2407461649040004</v>
      </c>
      <c r="O4" s="37">
        <v>8.2802875372559992</v>
      </c>
      <c r="P4" s="37">
        <v>11.5641779778</v>
      </c>
      <c r="Q4" s="78">
        <v>11.361019157376001</v>
      </c>
      <c r="R4" s="37">
        <v>9.0400755275040012</v>
      </c>
      <c r="S4" s="37">
        <v>8.4810634817999997</v>
      </c>
      <c r="T4" s="37">
        <v>9.1418190156368002</v>
      </c>
      <c r="U4" s="37">
        <v>13.5777740371928</v>
      </c>
      <c r="V4" s="37">
        <v>15.194069735921801</v>
      </c>
      <c r="W4" s="37">
        <v>19.41039104</v>
      </c>
      <c r="X4" s="37">
        <v>17.519071929999999</v>
      </c>
      <c r="Y4" s="37">
        <v>12.793658580000001</v>
      </c>
      <c r="Z4" s="35">
        <v>7.5646809986100001</v>
      </c>
      <c r="AA4" s="35">
        <v>8.8354622413860007</v>
      </c>
      <c r="AB4" s="35">
        <v>10.705362284598003</v>
      </c>
      <c r="AC4" s="98">
        <f>AC2+AC3</f>
        <v>10.101540697731014</v>
      </c>
      <c r="AD4" s="99">
        <f t="shared" ref="AD4:AE4" si="0">AD2+AD3</f>
        <v>12.502888108700001</v>
      </c>
      <c r="AE4" s="99">
        <f t="shared" si="0"/>
        <v>13.635389352299764</v>
      </c>
    </row>
    <row r="5" spans="1:40 16372:16372" ht="16.350000000000001" customHeight="1">
      <c r="B5" s="24"/>
      <c r="C5" s="21"/>
      <c r="D5" s="21"/>
      <c r="E5" s="38"/>
      <c r="F5" s="38"/>
      <c r="G5" s="38"/>
      <c r="H5" s="38"/>
      <c r="I5" s="38"/>
      <c r="J5" s="38"/>
      <c r="K5" s="38"/>
      <c r="L5" s="38"/>
      <c r="M5" s="38"/>
      <c r="AC5" s="88"/>
    </row>
    <row r="6" spans="1:40 16372:16372" s="12" customFormat="1" ht="15.75" customHeight="1" thickBot="1">
      <c r="A6" s="1" t="s">
        <v>25</v>
      </c>
      <c r="B6" s="2"/>
      <c r="C6" s="3" t="s">
        <v>2</v>
      </c>
      <c r="D6" s="3" t="s">
        <v>3</v>
      </c>
      <c r="E6" s="46">
        <v>45292</v>
      </c>
      <c r="F6" s="46">
        <v>45323</v>
      </c>
      <c r="G6" s="46">
        <v>45352</v>
      </c>
      <c r="H6" s="46">
        <v>45383</v>
      </c>
      <c r="I6" s="46">
        <v>45413</v>
      </c>
      <c r="J6" s="46">
        <v>45444</v>
      </c>
      <c r="K6" s="46">
        <v>45474</v>
      </c>
      <c r="L6" s="46">
        <v>45505</v>
      </c>
      <c r="M6" s="46">
        <v>45536</v>
      </c>
      <c r="N6" s="46">
        <v>45566</v>
      </c>
      <c r="O6" s="46">
        <v>45597</v>
      </c>
      <c r="P6" s="46">
        <v>45627</v>
      </c>
      <c r="Q6" s="75">
        <v>45658</v>
      </c>
      <c r="R6" s="46">
        <v>45689</v>
      </c>
      <c r="S6" s="46">
        <v>45717</v>
      </c>
      <c r="T6" s="46">
        <v>45748</v>
      </c>
      <c r="U6" s="46">
        <v>45778</v>
      </c>
      <c r="V6" s="46">
        <v>45809</v>
      </c>
      <c r="W6" s="46">
        <v>45839</v>
      </c>
      <c r="X6" s="46">
        <v>45870</v>
      </c>
      <c r="Y6" s="46">
        <v>45901</v>
      </c>
      <c r="Z6" s="46">
        <v>45931</v>
      </c>
      <c r="AA6" s="46">
        <v>45962</v>
      </c>
      <c r="AB6" s="46">
        <v>45992</v>
      </c>
      <c r="AC6" s="93">
        <v>46023</v>
      </c>
      <c r="AD6" s="46">
        <v>46054</v>
      </c>
      <c r="AE6" s="46">
        <v>46082</v>
      </c>
    </row>
    <row r="7" spans="1:40 16372:16372" ht="16.350000000000001" customHeight="1">
      <c r="B7" s="22" t="s">
        <v>6</v>
      </c>
      <c r="C7" s="21" t="s">
        <v>8</v>
      </c>
      <c r="D7" s="27" t="s">
        <v>61</v>
      </c>
      <c r="E7" s="35">
        <v>67.744213527689993</v>
      </c>
      <c r="F7" s="35">
        <v>64.491463220897998</v>
      </c>
      <c r="G7" s="35">
        <v>49.651774638060004</v>
      </c>
      <c r="H7" s="35">
        <v>45.486152782686005</v>
      </c>
      <c r="I7" s="35">
        <v>52.831327335108</v>
      </c>
      <c r="J7" s="35">
        <v>57.806182359575999</v>
      </c>
      <c r="K7" s="35">
        <v>65.767698298344001</v>
      </c>
      <c r="L7" s="35">
        <v>64.936003911029999</v>
      </c>
      <c r="M7" s="35">
        <v>50.898140012117999</v>
      </c>
      <c r="N7" s="35">
        <v>47.610546781350003</v>
      </c>
      <c r="O7" s="35">
        <v>58.526658892379999</v>
      </c>
      <c r="P7" s="35">
        <v>75.726638348844006</v>
      </c>
      <c r="Q7" s="76">
        <v>74.542007138171996</v>
      </c>
      <c r="R7" s="35">
        <v>64.78926573667799</v>
      </c>
      <c r="S7" s="35">
        <v>63.47801929581</v>
      </c>
      <c r="T7" s="59">
        <v>57.069582384401997</v>
      </c>
      <c r="U7" s="59">
        <v>66.968258567364003</v>
      </c>
      <c r="V7" s="59">
        <v>70.352317534968009</v>
      </c>
      <c r="W7" s="35">
        <v>79.20221998000001</v>
      </c>
      <c r="X7" s="35">
        <v>70.616636999999997</v>
      </c>
      <c r="Y7" s="35">
        <v>57.920291210000002</v>
      </c>
      <c r="Z7" s="35">
        <v>51.210503890055996</v>
      </c>
      <c r="AA7" s="35">
        <v>58.436249509512002</v>
      </c>
      <c r="AB7" s="35">
        <v>68.718563273178006</v>
      </c>
      <c r="AC7" s="94">
        <f>66142845.0249/1000000</f>
        <v>66.142845024899998</v>
      </c>
      <c r="AD7" s="6">
        <f>70158920.377/1000000</f>
        <v>70.158920377000001</v>
      </c>
      <c r="AE7" s="6">
        <f>79386179.7365/1000000</f>
        <v>79.386179736499997</v>
      </c>
    </row>
    <row r="8" spans="1:40 16372:16372" ht="16.350000000000001" customHeight="1">
      <c r="B8" s="22" t="s">
        <v>32</v>
      </c>
      <c r="C8" s="21" t="s">
        <v>8</v>
      </c>
      <c r="D8" s="27" t="s">
        <v>61</v>
      </c>
      <c r="E8" s="35">
        <v>3.4285018475400002</v>
      </c>
      <c r="F8" s="35">
        <v>3.7919012321399999</v>
      </c>
      <c r="G8" s="35">
        <v>2.80850853948</v>
      </c>
      <c r="H8" s="35">
        <v>2.17559066382</v>
      </c>
      <c r="I8" s="35">
        <v>9.1316387034600002</v>
      </c>
      <c r="J8" s="35">
        <v>19.167414670740001</v>
      </c>
      <c r="K8" s="35">
        <v>29.578115991480001</v>
      </c>
      <c r="L8" s="35">
        <v>33.251330236740003</v>
      </c>
      <c r="M8" s="35">
        <v>17.864377355622</v>
      </c>
      <c r="N8" s="35">
        <v>6.3484291986779997</v>
      </c>
      <c r="O8" s="35">
        <v>6.808246382658</v>
      </c>
      <c r="P8" s="35">
        <v>10.76191950666</v>
      </c>
      <c r="Q8" s="76">
        <v>10.644820898879999</v>
      </c>
      <c r="R8" s="35">
        <v>9.3711344666520002</v>
      </c>
      <c r="S8" s="35">
        <v>7.484397912096</v>
      </c>
      <c r="T8" s="59">
        <v>7.3808068308659998</v>
      </c>
      <c r="U8" s="59">
        <v>23.725145200806001</v>
      </c>
      <c r="V8" s="59">
        <v>30.930025118454001</v>
      </c>
      <c r="W8" s="35">
        <v>35.457217159999999</v>
      </c>
      <c r="X8" s="35">
        <v>35.340264820000002</v>
      </c>
      <c r="Y8" s="35">
        <v>27.772008460000002</v>
      </c>
      <c r="Z8" s="35">
        <v>7.6033277447400005</v>
      </c>
      <c r="AA8" s="35">
        <v>10.702610067870003</v>
      </c>
      <c r="AB8" s="35">
        <v>13.028814915731999</v>
      </c>
      <c r="AC8" s="94">
        <f>2185405.131/1000000</f>
        <v>2.185405131</v>
      </c>
      <c r="AD8" s="6">
        <f>2172720.3225/1000000</f>
        <v>2.1727203224999996</v>
      </c>
      <c r="AE8" s="6">
        <f>3961095.229/1000000</f>
        <v>3.9610952289999997</v>
      </c>
    </row>
    <row r="9" spans="1:40 16372:16372" ht="16.350000000000001" customHeight="1">
      <c r="B9" s="22" t="s">
        <v>1</v>
      </c>
      <c r="C9" s="21" t="s">
        <v>8</v>
      </c>
      <c r="D9" s="21"/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7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94">
        <v>0</v>
      </c>
      <c r="AD9" s="4">
        <v>0</v>
      </c>
      <c r="AE9" s="4">
        <v>0</v>
      </c>
    </row>
    <row r="10" spans="1:40 16372:16372" ht="16.350000000000001" customHeight="1">
      <c r="B10" s="32" t="s">
        <v>0</v>
      </c>
      <c r="C10" s="43" t="s">
        <v>8</v>
      </c>
      <c r="D10" s="44" t="s">
        <v>61</v>
      </c>
      <c r="E10" s="39">
        <v>71.172715375229998</v>
      </c>
      <c r="F10" s="39">
        <v>68.283364453038004</v>
      </c>
      <c r="G10" s="39">
        <v>52.460283177540006</v>
      </c>
      <c r="H10" s="39">
        <v>47.661743446506009</v>
      </c>
      <c r="I10" s="39">
        <v>61.962966038567998</v>
      </c>
      <c r="J10" s="39">
        <v>76.973597030316</v>
      </c>
      <c r="K10" s="39">
        <v>95.345814289824006</v>
      </c>
      <c r="L10" s="39">
        <v>98.187334147770002</v>
      </c>
      <c r="M10" s="39">
        <v>68.762517367740003</v>
      </c>
      <c r="N10" s="39">
        <v>53.958975980028001</v>
      </c>
      <c r="O10" s="39">
        <v>65.334905275037997</v>
      </c>
      <c r="P10" s="39">
        <v>86.488557855504013</v>
      </c>
      <c r="Q10" s="79">
        <v>85.186828037051995</v>
      </c>
      <c r="R10" s="39">
        <v>74.160400203329985</v>
      </c>
      <c r="S10" s="39">
        <v>70.962417207906</v>
      </c>
      <c r="T10" s="39">
        <v>64.45038921526799</v>
      </c>
      <c r="U10" s="39">
        <v>90.69340376817</v>
      </c>
      <c r="V10" s="39">
        <v>101.28234265342201</v>
      </c>
      <c r="W10" s="39">
        <v>114.65943714000001</v>
      </c>
      <c r="X10" s="39">
        <v>105.95690182</v>
      </c>
      <c r="Y10" s="39">
        <v>85.692299670000011</v>
      </c>
      <c r="Z10" s="35">
        <v>58.813831634795996</v>
      </c>
      <c r="AA10" s="35">
        <v>69.138859577382007</v>
      </c>
      <c r="AB10" s="35">
        <v>81.747378188910005</v>
      </c>
      <c r="AC10" s="94">
        <f>AC7+AC8+AC9</f>
        <v>68.328250155899994</v>
      </c>
      <c r="AD10" s="6">
        <f t="shared" ref="AD10:AE10" si="1">AD7+AD8+AD9</f>
        <v>72.331640699499999</v>
      </c>
      <c r="AE10" s="6">
        <f t="shared" si="1"/>
        <v>83.347274965499992</v>
      </c>
    </row>
    <row r="11" spans="1:40 16372:16372" ht="16.350000000000001" customHeight="1">
      <c r="B11" s="24"/>
      <c r="C11" s="21"/>
      <c r="D11" s="21"/>
    </row>
    <row r="12" spans="1:40 16372:16372" s="12" customFormat="1" ht="16.149999999999999" customHeight="1" thickBot="1">
      <c r="A12" s="1" t="s">
        <v>30</v>
      </c>
      <c r="B12" s="19"/>
      <c r="C12" s="3" t="s">
        <v>2</v>
      </c>
      <c r="D12" s="3" t="s">
        <v>3</v>
      </c>
      <c r="E12" s="46">
        <v>45292</v>
      </c>
      <c r="F12" s="46">
        <v>45323</v>
      </c>
      <c r="G12" s="46">
        <v>45352</v>
      </c>
      <c r="H12" s="46">
        <v>45383</v>
      </c>
      <c r="I12" s="46">
        <v>45413</v>
      </c>
      <c r="J12" s="46">
        <v>45444</v>
      </c>
      <c r="K12" s="46">
        <v>45474</v>
      </c>
      <c r="L12" s="46">
        <v>45505</v>
      </c>
      <c r="M12" s="46">
        <v>45536</v>
      </c>
      <c r="N12" s="46">
        <v>45566</v>
      </c>
      <c r="O12" s="46">
        <v>45597</v>
      </c>
      <c r="P12" s="46">
        <v>45627</v>
      </c>
      <c r="Q12" s="75">
        <v>45658</v>
      </c>
      <c r="R12" s="46">
        <v>45689</v>
      </c>
      <c r="S12" s="46">
        <v>45717</v>
      </c>
      <c r="T12" s="46">
        <v>45748</v>
      </c>
      <c r="U12" s="46">
        <v>45778</v>
      </c>
      <c r="V12" s="46">
        <v>45809</v>
      </c>
      <c r="W12" s="46">
        <v>45839</v>
      </c>
      <c r="X12" s="46">
        <v>45870</v>
      </c>
      <c r="Y12" s="46">
        <v>45901</v>
      </c>
      <c r="Z12" s="46">
        <v>45931</v>
      </c>
      <c r="AA12" s="46">
        <v>45962</v>
      </c>
      <c r="AB12" s="46">
        <v>45992</v>
      </c>
      <c r="AC12" s="93">
        <v>46023</v>
      </c>
      <c r="AD12" s="46">
        <v>46054</v>
      </c>
      <c r="AE12" s="46">
        <v>46082</v>
      </c>
    </row>
    <row r="13" spans="1:40 16372:16372" ht="16.350000000000001" customHeight="1">
      <c r="B13" s="22" t="s">
        <v>9</v>
      </c>
      <c r="C13" s="21" t="s">
        <v>7</v>
      </c>
      <c r="D13" s="21"/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  <c r="J13" s="35">
        <v>13.72</v>
      </c>
      <c r="K13" s="35">
        <v>13.72</v>
      </c>
      <c r="L13" s="35">
        <v>13.72</v>
      </c>
      <c r="M13" s="35">
        <v>13.72</v>
      </c>
      <c r="N13" s="35">
        <v>13.72</v>
      </c>
      <c r="O13" s="35">
        <v>13.72</v>
      </c>
      <c r="P13" s="35">
        <v>13.72</v>
      </c>
      <c r="Q13" s="76">
        <v>13.72</v>
      </c>
      <c r="R13" s="35">
        <v>13.72</v>
      </c>
      <c r="S13" s="35">
        <v>13.72</v>
      </c>
      <c r="T13" s="35">
        <v>16.37</v>
      </c>
      <c r="U13" s="35">
        <v>16.37</v>
      </c>
      <c r="V13" s="35">
        <v>16.37</v>
      </c>
      <c r="W13" s="35">
        <v>16.37</v>
      </c>
      <c r="X13" s="35">
        <v>16.37</v>
      </c>
      <c r="Y13" s="35">
        <v>16.37</v>
      </c>
      <c r="Z13" s="35">
        <v>16.37</v>
      </c>
      <c r="AA13" s="35">
        <v>16.37</v>
      </c>
      <c r="AB13" s="35">
        <v>16.37</v>
      </c>
      <c r="AC13" s="95">
        <v>16.37</v>
      </c>
      <c r="AD13" s="6">
        <v>24.77</v>
      </c>
      <c r="AE13" s="6">
        <v>24.77</v>
      </c>
    </row>
    <row r="14" spans="1:40 16372:16372" ht="16.350000000000001" customHeight="1">
      <c r="B14" s="22" t="s">
        <v>1</v>
      </c>
      <c r="C14" s="21" t="s">
        <v>7</v>
      </c>
      <c r="D14" s="21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6">
        <v>0</v>
      </c>
      <c r="R14" s="35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96"/>
    </row>
    <row r="15" spans="1:40 16372:16372" ht="16.350000000000001" customHeight="1">
      <c r="B15" s="23" t="s">
        <v>0</v>
      </c>
      <c r="C15" s="21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39">
        <v>13.72</v>
      </c>
      <c r="K15" s="39">
        <v>13.72</v>
      </c>
      <c r="L15" s="39">
        <v>13.72</v>
      </c>
      <c r="M15" s="39">
        <v>13.72</v>
      </c>
      <c r="N15" s="39">
        <v>13.72</v>
      </c>
      <c r="O15" s="39">
        <v>13.72</v>
      </c>
      <c r="P15" s="39">
        <v>13.72</v>
      </c>
      <c r="Q15" s="79">
        <v>13.72</v>
      </c>
      <c r="R15" s="39">
        <v>13.72</v>
      </c>
      <c r="S15" s="39">
        <v>13.72</v>
      </c>
      <c r="T15" s="39">
        <v>16.37</v>
      </c>
      <c r="U15" s="39">
        <v>16.37</v>
      </c>
      <c r="V15" s="39">
        <v>16.37</v>
      </c>
      <c r="W15" s="39">
        <v>16.37</v>
      </c>
      <c r="X15" s="39">
        <v>16.37</v>
      </c>
      <c r="Y15" s="39">
        <v>16.37</v>
      </c>
      <c r="Z15" s="35">
        <v>16.37</v>
      </c>
      <c r="AA15" s="35">
        <v>16.37</v>
      </c>
      <c r="AB15" s="35">
        <v>16.37</v>
      </c>
      <c r="AC15" s="95">
        <f>AC13</f>
        <v>16.37</v>
      </c>
      <c r="AD15" s="100">
        <f t="shared" ref="AD15:AE15" si="2">AD13</f>
        <v>24.77</v>
      </c>
      <c r="AE15" s="100">
        <f t="shared" si="2"/>
        <v>24.77</v>
      </c>
    </row>
    <row r="16" spans="1:40 16372:16372" ht="16.350000000000001" customHeight="1">
      <c r="B16" s="24"/>
      <c r="C16" s="21"/>
      <c r="D16" s="21"/>
    </row>
    <row r="17" spans="1:31" s="12" customFormat="1" ht="16.149999999999999" customHeight="1" thickBot="1">
      <c r="A17" s="1" t="s">
        <v>31</v>
      </c>
      <c r="B17" s="19"/>
      <c r="C17" s="3" t="s">
        <v>2</v>
      </c>
      <c r="D17" s="3" t="s">
        <v>3</v>
      </c>
      <c r="E17" s="46">
        <v>45292</v>
      </c>
      <c r="F17" s="46">
        <v>45323</v>
      </c>
      <c r="G17" s="46">
        <v>45352</v>
      </c>
      <c r="H17" s="46">
        <v>45383</v>
      </c>
      <c r="I17" s="46">
        <v>45413</v>
      </c>
      <c r="J17" s="46">
        <v>45444</v>
      </c>
      <c r="K17" s="46">
        <v>45474</v>
      </c>
      <c r="L17" s="46">
        <v>45505</v>
      </c>
      <c r="M17" s="46">
        <v>45536</v>
      </c>
      <c r="N17" s="46">
        <v>45566</v>
      </c>
      <c r="O17" s="46">
        <v>45597</v>
      </c>
      <c r="P17" s="46">
        <v>45627</v>
      </c>
      <c r="Q17" s="75">
        <v>45658</v>
      </c>
      <c r="R17" s="46">
        <v>45689</v>
      </c>
      <c r="S17" s="46">
        <v>45717</v>
      </c>
      <c r="T17" s="46">
        <v>45748</v>
      </c>
      <c r="U17" s="46">
        <v>45778</v>
      </c>
      <c r="V17" s="46">
        <v>45809</v>
      </c>
      <c r="W17" s="46">
        <v>45839</v>
      </c>
      <c r="X17" s="46">
        <v>45870</v>
      </c>
      <c r="Y17" s="46">
        <v>45901</v>
      </c>
      <c r="Z17" s="46">
        <v>45931</v>
      </c>
      <c r="AA17" s="46">
        <v>45962</v>
      </c>
      <c r="AB17" s="46">
        <v>45992</v>
      </c>
      <c r="AC17" s="93">
        <v>46023</v>
      </c>
      <c r="AD17" s="46">
        <v>46054</v>
      </c>
      <c r="AE17" s="46">
        <v>46082</v>
      </c>
    </row>
    <row r="18" spans="1:31" ht="16.350000000000001" customHeight="1">
      <c r="B18" s="22" t="s">
        <v>6</v>
      </c>
      <c r="C18" s="21" t="s">
        <v>7</v>
      </c>
      <c r="D18" s="21"/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  <c r="J18" s="35">
        <v>3.29</v>
      </c>
      <c r="K18" s="35">
        <v>3.29</v>
      </c>
      <c r="L18" s="35">
        <v>3.29</v>
      </c>
      <c r="M18" s="35">
        <v>3.29</v>
      </c>
      <c r="N18" s="35">
        <v>3.29</v>
      </c>
      <c r="O18" s="35">
        <v>3.29</v>
      </c>
      <c r="P18" s="35">
        <v>3.29</v>
      </c>
      <c r="Q18" s="76">
        <v>3.29</v>
      </c>
      <c r="R18" s="35">
        <v>3.29</v>
      </c>
      <c r="S18" s="35">
        <v>3.29</v>
      </c>
      <c r="T18" s="35">
        <v>3.57</v>
      </c>
      <c r="U18" s="35">
        <v>3.57</v>
      </c>
      <c r="V18" s="35">
        <v>3.57</v>
      </c>
      <c r="W18" s="35">
        <v>3.57</v>
      </c>
      <c r="X18" s="35">
        <v>3.57</v>
      </c>
      <c r="Y18" s="35">
        <v>3.57</v>
      </c>
      <c r="Z18" s="35">
        <v>3.57</v>
      </c>
      <c r="AA18" s="35">
        <v>3.57</v>
      </c>
      <c r="AB18" s="35">
        <v>3.57</v>
      </c>
      <c r="AC18" s="94">
        <v>3.57</v>
      </c>
      <c r="AD18" s="4">
        <v>4.55</v>
      </c>
      <c r="AE18" s="4">
        <v>4.55</v>
      </c>
    </row>
    <row r="19" spans="1:31" ht="16.350000000000001" customHeight="1">
      <c r="B19" s="22" t="s">
        <v>32</v>
      </c>
      <c r="C19" s="21" t="s">
        <v>7</v>
      </c>
      <c r="D19" s="21"/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  <c r="J19" s="35">
        <v>3.29</v>
      </c>
      <c r="K19" s="35">
        <v>3.29</v>
      </c>
      <c r="L19" s="35">
        <v>3.29</v>
      </c>
      <c r="M19" s="35">
        <v>3.29</v>
      </c>
      <c r="N19" s="35">
        <v>3.29</v>
      </c>
      <c r="O19" s="35">
        <v>3.29</v>
      </c>
      <c r="P19" s="35">
        <v>3.29</v>
      </c>
      <c r="Q19" s="76">
        <v>3.29</v>
      </c>
      <c r="R19" s="35">
        <v>3.29</v>
      </c>
      <c r="S19" s="35">
        <v>3.29</v>
      </c>
      <c r="T19" s="35">
        <v>3.57</v>
      </c>
      <c r="U19" s="35">
        <v>3.57</v>
      </c>
      <c r="V19" s="35">
        <v>3.57</v>
      </c>
      <c r="W19" s="35">
        <v>3.57</v>
      </c>
      <c r="X19" s="35">
        <v>3.57</v>
      </c>
      <c r="Y19" s="35">
        <v>3.57</v>
      </c>
      <c r="Z19" s="35">
        <v>3.57</v>
      </c>
      <c r="AA19" s="35">
        <v>3.57</v>
      </c>
      <c r="AB19" s="35">
        <v>3.57</v>
      </c>
      <c r="AC19" s="94">
        <v>3.57</v>
      </c>
      <c r="AD19" s="4">
        <v>4.55</v>
      </c>
      <c r="AE19" s="4">
        <v>4.55</v>
      </c>
    </row>
    <row r="20" spans="1:31" ht="16.350000000000001" customHeight="1">
      <c r="B20" s="22" t="s">
        <v>1</v>
      </c>
      <c r="C20" s="21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77">
        <v>0</v>
      </c>
      <c r="R20" s="36">
        <v>0</v>
      </c>
      <c r="S20" s="36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94"/>
    </row>
    <row r="21" spans="1:31" ht="16.350000000000001" customHeight="1">
      <c r="B21" s="23" t="s">
        <v>0</v>
      </c>
      <c r="C21" s="21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39">
        <v>3.29</v>
      </c>
      <c r="K21" s="39">
        <v>3.29</v>
      </c>
      <c r="L21" s="39">
        <v>3.29</v>
      </c>
      <c r="M21" s="39">
        <v>3.29</v>
      </c>
      <c r="N21" s="39">
        <v>3.29</v>
      </c>
      <c r="O21" s="39">
        <v>3.29</v>
      </c>
      <c r="P21" s="39">
        <v>3.29</v>
      </c>
      <c r="Q21" s="79">
        <v>3.29</v>
      </c>
      <c r="R21" s="39">
        <v>3.29</v>
      </c>
      <c r="S21" s="39">
        <v>3.29</v>
      </c>
      <c r="T21" s="39">
        <v>3.57</v>
      </c>
      <c r="U21" s="39">
        <v>3.57</v>
      </c>
      <c r="V21" s="39">
        <v>3.57</v>
      </c>
      <c r="W21" s="39">
        <v>3.57</v>
      </c>
      <c r="X21" s="39">
        <v>3.57</v>
      </c>
      <c r="Y21" s="39">
        <v>3.57</v>
      </c>
      <c r="Z21" s="39">
        <v>3.57</v>
      </c>
      <c r="AA21" s="39">
        <v>3.57</v>
      </c>
      <c r="AB21" s="39">
        <v>3.57</v>
      </c>
      <c r="AC21" s="94">
        <v>3.57</v>
      </c>
      <c r="AD21" s="4">
        <v>4.55</v>
      </c>
      <c r="AE21" s="4">
        <v>4.55</v>
      </c>
    </row>
    <row r="22" spans="1:31" ht="16.350000000000001" customHeight="1">
      <c r="B22" s="24"/>
      <c r="C22" s="21"/>
      <c r="D22" s="21"/>
    </row>
    <row r="23" spans="1:31" s="12" customFormat="1" ht="15.75" customHeight="1" thickBot="1">
      <c r="A23" s="1" t="s">
        <v>28</v>
      </c>
      <c r="B23" s="2"/>
      <c r="C23" s="3" t="s">
        <v>2</v>
      </c>
      <c r="D23" s="3" t="s">
        <v>3</v>
      </c>
      <c r="E23" s="46">
        <v>45292</v>
      </c>
      <c r="F23" s="46">
        <v>45323</v>
      </c>
      <c r="G23" s="46">
        <v>45352</v>
      </c>
      <c r="H23" s="46">
        <v>45383</v>
      </c>
      <c r="I23" s="46">
        <v>45413</v>
      </c>
      <c r="J23" s="46">
        <v>45444</v>
      </c>
      <c r="K23" s="46">
        <v>45474</v>
      </c>
      <c r="L23" s="46">
        <v>45505</v>
      </c>
      <c r="M23" s="46">
        <v>45536</v>
      </c>
      <c r="N23" s="46">
        <v>45566</v>
      </c>
      <c r="O23" s="46">
        <v>45597</v>
      </c>
      <c r="P23" s="46">
        <v>45627</v>
      </c>
      <c r="Q23" s="75">
        <v>45658</v>
      </c>
      <c r="R23" s="46">
        <v>45689</v>
      </c>
      <c r="S23" s="46">
        <v>45717</v>
      </c>
      <c r="T23" s="46">
        <v>45748</v>
      </c>
      <c r="U23" s="46">
        <v>45778</v>
      </c>
      <c r="V23" s="46">
        <v>45809</v>
      </c>
      <c r="W23" s="46">
        <v>45839</v>
      </c>
      <c r="X23" s="46">
        <v>45870</v>
      </c>
      <c r="Y23" s="46">
        <v>45901</v>
      </c>
      <c r="Z23" s="46">
        <v>45931</v>
      </c>
      <c r="AA23" s="46">
        <v>45962</v>
      </c>
      <c r="AB23" s="46">
        <v>45992</v>
      </c>
      <c r="AC23" s="93">
        <v>46023</v>
      </c>
      <c r="AD23" s="46">
        <v>46054</v>
      </c>
      <c r="AE23" s="46">
        <v>46082</v>
      </c>
    </row>
    <row r="24" spans="1:31" ht="16.350000000000001" customHeight="1">
      <c r="B24" s="22" t="s">
        <v>6</v>
      </c>
      <c r="C24" s="21" t="s">
        <v>8</v>
      </c>
      <c r="D24" s="21"/>
      <c r="E24" s="35">
        <v>31.787187620000001</v>
      </c>
      <c r="F24" s="35">
        <v>33.20876088</v>
      </c>
      <c r="G24" s="35">
        <v>29.002629049999999</v>
      </c>
      <c r="H24" s="35">
        <v>25.08579804</v>
      </c>
      <c r="I24" s="35">
        <v>28.42037899</v>
      </c>
      <c r="J24" s="35">
        <v>27.026797030000001</v>
      </c>
      <c r="K24" s="35">
        <v>29.033369050000001</v>
      </c>
      <c r="L24" s="35">
        <v>34.228036939999996</v>
      </c>
      <c r="M24" s="35">
        <v>38.727811810000006</v>
      </c>
      <c r="N24" s="35">
        <v>39.575827609999997</v>
      </c>
      <c r="O24" s="35">
        <v>31.177254690000002</v>
      </c>
      <c r="P24" s="35">
        <v>39.397521359999999</v>
      </c>
      <c r="Q24" s="76">
        <v>39.530707450000001</v>
      </c>
      <c r="R24" s="35">
        <v>40.961619549999995</v>
      </c>
      <c r="S24" s="35">
        <v>37.088961159999997</v>
      </c>
      <c r="T24" s="35">
        <v>39.617101359999999</v>
      </c>
      <c r="U24" s="35">
        <v>40.854536270000004</v>
      </c>
      <c r="V24" s="35">
        <v>42.645520679999997</v>
      </c>
      <c r="W24" s="35">
        <v>45.951729030000003</v>
      </c>
      <c r="X24" s="35">
        <v>79.202219970000002</v>
      </c>
      <c r="Y24" s="35">
        <v>70.616636999999997</v>
      </c>
      <c r="Z24" s="35">
        <v>58.92029488</v>
      </c>
      <c r="AA24" s="35">
        <v>56.210503889999998</v>
      </c>
      <c r="AB24" s="35">
        <v>58.43624939</v>
      </c>
      <c r="AC24" s="94">
        <f>68718563.25/1000000</f>
        <v>68.718563250000003</v>
      </c>
      <c r="AD24" s="6">
        <f>75402843.33/1000000</f>
        <v>75.402843329999996</v>
      </c>
      <c r="AE24" s="6">
        <f>79981169.23/1000000</f>
        <v>79.981169230000006</v>
      </c>
    </row>
    <row r="25" spans="1:31" ht="16.350000000000001" customHeight="1">
      <c r="B25" s="22" t="s">
        <v>32</v>
      </c>
      <c r="C25" s="21" t="s">
        <v>8</v>
      </c>
      <c r="D25" s="21"/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77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94"/>
    </row>
    <row r="26" spans="1:31" ht="16.350000000000001" customHeight="1">
      <c r="B26" s="22" t="s">
        <v>1</v>
      </c>
      <c r="C26" s="21" t="s">
        <v>8</v>
      </c>
      <c r="D26" s="21"/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77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94"/>
    </row>
    <row r="27" spans="1:31" ht="16.350000000000001" customHeight="1">
      <c r="B27" s="23" t="s">
        <v>0</v>
      </c>
      <c r="C27" s="21" t="s">
        <v>8</v>
      </c>
      <c r="D27" s="21"/>
      <c r="E27" s="39">
        <v>31.787187620000001</v>
      </c>
      <c r="F27" s="39">
        <v>33.20876088</v>
      </c>
      <c r="G27" s="39">
        <v>29.002629049999999</v>
      </c>
      <c r="H27" s="39">
        <v>25.08579804</v>
      </c>
      <c r="I27" s="39">
        <v>28.42037899</v>
      </c>
      <c r="J27" s="39">
        <v>27.026797030000001</v>
      </c>
      <c r="K27" s="39">
        <v>29.033369050000001</v>
      </c>
      <c r="L27" s="39">
        <v>34.228036939999996</v>
      </c>
      <c r="M27" s="39">
        <v>38.727811810000006</v>
      </c>
      <c r="N27" s="39">
        <v>39.575827609999997</v>
      </c>
      <c r="O27" s="39">
        <v>31.177254690000002</v>
      </c>
      <c r="P27" s="39">
        <v>39.397521359999999</v>
      </c>
      <c r="Q27" s="79">
        <v>39.530707450000001</v>
      </c>
      <c r="R27" s="39">
        <v>40.961619549999995</v>
      </c>
      <c r="S27" s="39">
        <v>37.088961159999997</v>
      </c>
      <c r="T27" s="39">
        <v>39.617101359999999</v>
      </c>
      <c r="U27" s="39">
        <v>40.854536270000004</v>
      </c>
      <c r="V27" s="39">
        <v>42.645520679999997</v>
      </c>
      <c r="W27" s="39">
        <v>45.951729030000003</v>
      </c>
      <c r="X27" s="39">
        <v>79.202219970000002</v>
      </c>
      <c r="Y27" s="39">
        <v>70.616636999999997</v>
      </c>
      <c r="Z27" s="35">
        <v>58.92029488</v>
      </c>
      <c r="AA27" s="35">
        <v>56.210503889999998</v>
      </c>
      <c r="AB27" s="35">
        <v>58.43624939</v>
      </c>
      <c r="AC27" s="94">
        <f>AC24+AC25+AC26</f>
        <v>68.718563250000003</v>
      </c>
      <c r="AD27" s="6">
        <f t="shared" ref="AD27:AE27" si="3">AD24+AD25+AD26</f>
        <v>75.402843329999996</v>
      </c>
      <c r="AE27" s="6">
        <f t="shared" si="3"/>
        <v>79.981169230000006</v>
      </c>
    </row>
    <row r="28" spans="1:31" ht="16.350000000000001" customHeight="1">
      <c r="B28" s="9"/>
      <c r="C28" s="21"/>
      <c r="D28" s="21"/>
    </row>
    <row r="29" spans="1:31" s="12" customFormat="1" ht="15.75" customHeight="1" thickBot="1">
      <c r="A29" s="1" t="s">
        <v>29</v>
      </c>
      <c r="B29" s="2"/>
      <c r="C29" s="3" t="s">
        <v>2</v>
      </c>
      <c r="D29" s="3" t="s">
        <v>3</v>
      </c>
      <c r="E29" s="46">
        <v>45292</v>
      </c>
      <c r="F29" s="46">
        <v>45323</v>
      </c>
      <c r="G29" s="46">
        <v>45352</v>
      </c>
      <c r="H29" s="46">
        <v>45383</v>
      </c>
      <c r="I29" s="46">
        <v>45413</v>
      </c>
      <c r="J29" s="46">
        <v>45444</v>
      </c>
      <c r="K29" s="46">
        <v>45474</v>
      </c>
      <c r="L29" s="46">
        <v>45505</v>
      </c>
      <c r="M29" s="46">
        <v>45536</v>
      </c>
      <c r="N29" s="46">
        <v>45566</v>
      </c>
      <c r="O29" s="46">
        <v>45597</v>
      </c>
      <c r="P29" s="46">
        <v>45627</v>
      </c>
      <c r="Q29" s="75">
        <v>45658</v>
      </c>
      <c r="R29" s="46">
        <v>45689</v>
      </c>
      <c r="S29" s="46">
        <v>45717</v>
      </c>
      <c r="T29" s="46">
        <v>45748</v>
      </c>
      <c r="U29" s="46">
        <v>45778</v>
      </c>
      <c r="V29" s="46">
        <v>45809</v>
      </c>
      <c r="W29" s="46">
        <v>45839</v>
      </c>
      <c r="X29" s="46">
        <v>45870</v>
      </c>
      <c r="Y29" s="46">
        <v>45901</v>
      </c>
      <c r="Z29" s="46">
        <v>45931</v>
      </c>
      <c r="AA29" s="46">
        <v>45962</v>
      </c>
      <c r="AB29" s="46">
        <v>45992</v>
      </c>
      <c r="AC29" s="93">
        <v>46023</v>
      </c>
      <c r="AD29" s="46">
        <v>46054</v>
      </c>
      <c r="AE29" s="46">
        <v>46082</v>
      </c>
    </row>
    <row r="30" spans="1:31" ht="16.350000000000001" customHeight="1">
      <c r="B30" s="22" t="s">
        <v>6</v>
      </c>
      <c r="C30" s="10" t="s">
        <v>10</v>
      </c>
      <c r="D30" s="10"/>
      <c r="E30" s="40">
        <v>0.46922365711733005</v>
      </c>
      <c r="F30" s="40">
        <v>0.51493266273479332</v>
      </c>
      <c r="G30" s="40">
        <v>0.58412069380030507</v>
      </c>
      <c r="H30" s="40">
        <v>0.55150406234287497</v>
      </c>
      <c r="I30" s="40">
        <v>0.53794557932891085</v>
      </c>
      <c r="J30" s="40">
        <v>0.46754163528536186</v>
      </c>
      <c r="K30" s="40">
        <v>0.4414533243704995</v>
      </c>
      <c r="L30" s="40">
        <v>0.52710414682887563</v>
      </c>
      <c r="M30" s="40">
        <v>0.76088854721959509</v>
      </c>
      <c r="N30" s="40">
        <v>0.83124077091050408</v>
      </c>
      <c r="O30" s="40">
        <v>0.53270176839121064</v>
      </c>
      <c r="P30" s="40">
        <v>0.52025974239752337</v>
      </c>
      <c r="Q30" s="80">
        <v>0.5303145027571553</v>
      </c>
      <c r="R30" s="40">
        <v>0.63222848853511737</v>
      </c>
      <c r="S30" s="40">
        <v>0.58428037880583539</v>
      </c>
      <c r="T30" s="40">
        <v>0.69418943866019889</v>
      </c>
      <c r="U30" s="40">
        <v>0.61005821480192801</v>
      </c>
      <c r="V30" s="40">
        <v>0.60617080110834176</v>
      </c>
      <c r="W30" s="40">
        <v>0.58018233632344707</v>
      </c>
      <c r="X30" s="40">
        <v>1.1215801733143489</v>
      </c>
      <c r="Y30" s="40">
        <v>1.2192036858767146</v>
      </c>
      <c r="Z30" s="40">
        <v>1.1505509691233693</v>
      </c>
      <c r="AA30" s="40">
        <v>0.96191155937976991</v>
      </c>
      <c r="AB30" s="40">
        <v>0.85037065105243015</v>
      </c>
      <c r="AC30" s="97">
        <f>AC24/AC7</f>
        <v>1.0389417513584478</v>
      </c>
      <c r="AD30" s="82">
        <f t="shared" ref="AD30:AE30" si="4">AD24/AD7</f>
        <v>1.0747434955501267</v>
      </c>
      <c r="AE30" s="82">
        <f t="shared" si="4"/>
        <v>1.0074948749955586</v>
      </c>
    </row>
    <row r="31" spans="1:31" ht="16.350000000000001" customHeight="1">
      <c r="B31" s="22" t="s">
        <v>32</v>
      </c>
      <c r="C31" s="10" t="s">
        <v>10</v>
      </c>
      <c r="D31" s="10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8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101">
        <v>-3.3229427492265803E-2</v>
      </c>
      <c r="AD31" s="40">
        <v>-3.22834794244145E-2</v>
      </c>
      <c r="AE31" s="40">
        <v>-4.7881387174790797E-2</v>
      </c>
    </row>
    <row r="32" spans="1:31" ht="16.350000000000001" customHeight="1">
      <c r="B32" s="22" t="s">
        <v>1</v>
      </c>
      <c r="C32" s="10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8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101">
        <v>0</v>
      </c>
      <c r="AD32" s="40">
        <v>0</v>
      </c>
      <c r="AE32" s="40">
        <v>0</v>
      </c>
    </row>
    <row r="33" spans="2:31" ht="16.350000000000001" customHeight="1">
      <c r="B33" s="23" t="s">
        <v>0</v>
      </c>
      <c r="C33" s="10" t="s">
        <v>10</v>
      </c>
      <c r="D33" s="21"/>
      <c r="E33" s="41">
        <v>0.44662041419123361</v>
      </c>
      <c r="F33" s="41">
        <v>0.48633750176207824</v>
      </c>
      <c r="G33" s="41">
        <v>0.55284926602182338</v>
      </c>
      <c r="H33" s="41">
        <v>0.52632984498679714</v>
      </c>
      <c r="I33" s="41">
        <v>0.45866718149531649</v>
      </c>
      <c r="J33" s="41">
        <v>0.35111776079992096</v>
      </c>
      <c r="K33" s="41">
        <v>0.30450596354179599</v>
      </c>
      <c r="L33" s="41">
        <v>0.34859931005446665</v>
      </c>
      <c r="M33" s="41">
        <v>0.56321108203303205</v>
      </c>
      <c r="N33" s="41">
        <v>0.73344289603732138</v>
      </c>
      <c r="O33" s="41">
        <v>0.4771913965246331</v>
      </c>
      <c r="P33" s="41">
        <v>0.45552293085775847</v>
      </c>
      <c r="Q33" s="81">
        <v>0.46404718148216678</v>
      </c>
      <c r="R33" s="41">
        <v>0.55233816750844233</v>
      </c>
      <c r="S33" s="41">
        <v>0.52265639502296823</v>
      </c>
      <c r="T33" s="41">
        <v>0.6146914214540522</v>
      </c>
      <c r="U33" s="41">
        <v>0.45046866224617782</v>
      </c>
      <c r="V33" s="41">
        <v>0.42105582831874933</v>
      </c>
      <c r="W33" s="41">
        <v>0.40076709057879473</v>
      </c>
      <c r="X33" s="41">
        <v>0.74749467575551654</v>
      </c>
      <c r="Y33" s="41">
        <v>0.82407214267727436</v>
      </c>
      <c r="Z33" s="40">
        <v>1.1505509691233693</v>
      </c>
      <c r="AA33" s="40">
        <v>0.96191155937976991</v>
      </c>
      <c r="AB33" s="40">
        <v>0.85037065105243015</v>
      </c>
      <c r="AC33" s="97">
        <f>AC30+AC31</f>
        <v>1.005712323866182</v>
      </c>
      <c r="AD33" s="82">
        <f t="shared" ref="AD33:AE33" si="5">AD30+AD31</f>
        <v>1.0424600161257123</v>
      </c>
      <c r="AE33" s="82">
        <f t="shared" si="5"/>
        <v>0.95961348782076772</v>
      </c>
    </row>
    <row r="34" spans="2:31" ht="16.350000000000001" customHeight="1">
      <c r="B34" s="9"/>
      <c r="C34" s="21"/>
      <c r="D34" s="21"/>
    </row>
    <row r="35" spans="2:31" ht="16.350000000000001" customHeight="1">
      <c r="B35" s="4"/>
      <c r="C35" s="21"/>
      <c r="D35" s="21"/>
      <c r="AC35" s="85"/>
      <c r="AD35" s="85"/>
      <c r="AE35" s="85"/>
    </row>
    <row r="36" spans="2:31" ht="16.350000000000001" customHeight="1">
      <c r="B36" s="4"/>
      <c r="C36" s="21"/>
      <c r="D36" s="21"/>
      <c r="AC36" s="82"/>
      <c r="AD36" s="82"/>
      <c r="AE36" s="82"/>
    </row>
    <row r="37" spans="2:31" ht="16.350000000000001" customHeight="1">
      <c r="B37" s="4"/>
      <c r="C37" s="21"/>
      <c r="D37" s="21"/>
    </row>
    <row r="38" spans="2:31" ht="16.350000000000001" customHeight="1">
      <c r="B38" s="4"/>
      <c r="C38" s="21"/>
      <c r="D38" s="21"/>
    </row>
    <row r="39" spans="2:31" ht="16.350000000000001" customHeight="1">
      <c r="B39" s="4"/>
      <c r="C39" s="21"/>
      <c r="D39" s="21"/>
    </row>
    <row r="40" spans="2:31">
      <c r="B40" s="4"/>
      <c r="C40" s="21"/>
      <c r="D40" s="21"/>
    </row>
    <row r="41" spans="2:31">
      <c r="B41" s="4"/>
      <c r="C41" s="21"/>
      <c r="D41" s="21"/>
    </row>
    <row r="42" spans="2:31">
      <c r="B42" s="4"/>
      <c r="C42" s="21"/>
      <c r="D42" s="21"/>
    </row>
    <row r="43" spans="2:31">
      <c r="B43" s="4"/>
      <c r="C43" s="21"/>
      <c r="D43" s="21"/>
    </row>
    <row r="44" spans="2:31">
      <c r="B44" s="9"/>
      <c r="C44" s="21"/>
      <c r="D44" s="21"/>
    </row>
    <row r="45" spans="2:31">
      <c r="B45" s="9"/>
      <c r="C45" s="21"/>
      <c r="D45" s="21"/>
    </row>
    <row r="46" spans="2:31">
      <c r="B46" s="9"/>
      <c r="C46" s="10"/>
      <c r="D46" s="10"/>
    </row>
    <row r="47" spans="2:31">
      <c r="B47" s="9"/>
      <c r="C47" s="8"/>
      <c r="D47" s="8"/>
    </row>
    <row r="48" spans="2:31">
      <c r="B48" s="9"/>
      <c r="C48" s="21"/>
      <c r="D48" s="21"/>
    </row>
    <row r="49" spans="2:4">
      <c r="B49" s="9"/>
      <c r="C49" s="21"/>
      <c r="D49" s="21"/>
    </row>
    <row r="50" spans="2:4">
      <c r="B50" s="9"/>
      <c r="C50" s="21"/>
      <c r="D50" s="21"/>
    </row>
    <row r="51" spans="2:4">
      <c r="B51" s="9"/>
      <c r="C51" s="21"/>
      <c r="D51" s="21"/>
    </row>
    <row r="52" spans="2:4">
      <c r="B52" s="9"/>
      <c r="C52" s="21"/>
      <c r="D52" s="21"/>
    </row>
    <row r="53" spans="2:4">
      <c r="B53" s="9"/>
      <c r="C53" s="21"/>
      <c r="D53" s="21"/>
    </row>
    <row r="54" spans="2:4">
      <c r="C54" s="21"/>
      <c r="D54" s="21"/>
    </row>
    <row r="55" spans="2:4">
      <c r="C55" s="21"/>
      <c r="D55" s="21"/>
    </row>
    <row r="56" spans="2:4">
      <c r="C56" s="21"/>
      <c r="D56" s="21"/>
    </row>
    <row r="57" spans="2:4">
      <c r="C57" s="21"/>
      <c r="D57" s="21"/>
    </row>
    <row r="58" spans="2:4">
      <c r="C58" s="21"/>
      <c r="D58" s="21"/>
    </row>
    <row r="59" spans="2:4">
      <c r="C59" s="8"/>
      <c r="D59" s="8"/>
    </row>
    <row r="60" spans="2:4">
      <c r="C60" s="21"/>
      <c r="D60" s="21"/>
    </row>
    <row r="61" spans="2:4">
      <c r="C61" s="21"/>
      <c r="D61" s="21"/>
    </row>
    <row r="62" spans="2:4">
      <c r="C62" s="21"/>
      <c r="D62" s="21"/>
    </row>
    <row r="63" spans="2:4">
      <c r="C63" s="21"/>
      <c r="D63" s="21"/>
    </row>
    <row r="64" spans="2:4">
      <c r="C64" s="21"/>
      <c r="D64" s="21"/>
    </row>
    <row r="65" spans="3:4">
      <c r="C65" s="21"/>
      <c r="D65" s="21"/>
    </row>
    <row r="66" spans="3:4">
      <c r="C66" s="10"/>
      <c r="D66" s="10"/>
    </row>
    <row r="67" spans="3:4">
      <c r="C67" s="8"/>
      <c r="D67" s="8"/>
    </row>
    <row r="68" spans="3:4">
      <c r="C68" s="21"/>
      <c r="D68" s="21"/>
    </row>
    <row r="69" spans="3:4">
      <c r="C69" s="21"/>
      <c r="D69" s="21"/>
    </row>
    <row r="70" spans="3:4">
      <c r="C70" s="21"/>
      <c r="D70" s="21"/>
    </row>
    <row r="71" spans="3:4">
      <c r="C71" s="21"/>
      <c r="D71" s="21"/>
    </row>
    <row r="72" spans="3:4">
      <c r="C72" s="21"/>
      <c r="D72" s="21"/>
    </row>
    <row r="73" spans="3:4">
      <c r="C73" s="21"/>
      <c r="D73" s="21"/>
    </row>
    <row r="74" spans="3:4">
      <c r="C74" s="21"/>
      <c r="D74" s="21"/>
    </row>
    <row r="75" spans="3:4">
      <c r="C75" s="21"/>
      <c r="D75" s="21"/>
    </row>
    <row r="76" spans="3:4">
      <c r="C76" s="21"/>
      <c r="D76" s="21"/>
    </row>
    <row r="77" spans="3:4">
      <c r="C77" s="25"/>
      <c r="D77" s="25"/>
    </row>
    <row r="78" spans="3:4">
      <c r="C78" s="10"/>
      <c r="D78" s="10"/>
    </row>
    <row r="79" spans="3:4">
      <c r="C79" s="8"/>
      <c r="D79" s="8"/>
    </row>
    <row r="80" spans="3:4">
      <c r="C80" s="21"/>
      <c r="D80" s="21"/>
    </row>
    <row r="81" spans="3:4">
      <c r="C81" s="21"/>
      <c r="D81" s="21"/>
    </row>
    <row r="82" spans="3:4">
      <c r="C82" s="21"/>
      <c r="D82" s="21"/>
    </row>
    <row r="83" spans="3:4">
      <c r="C83" s="21"/>
      <c r="D83" s="21"/>
    </row>
    <row r="84" spans="3:4">
      <c r="C84" s="21"/>
      <c r="D84" s="21"/>
    </row>
    <row r="85" spans="3:4">
      <c r="C85" s="21"/>
      <c r="D85" s="21"/>
    </row>
    <row r="86" spans="3:4">
      <c r="C86" s="21"/>
      <c r="D86" s="21"/>
    </row>
    <row r="87" spans="3:4">
      <c r="C87" s="21"/>
      <c r="D87" s="21"/>
    </row>
    <row r="88" spans="3:4">
      <c r="C88" s="21"/>
      <c r="D88" s="21"/>
    </row>
    <row r="89" spans="3:4">
      <c r="C89" s="25"/>
      <c r="D89" s="2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Physical_annual</vt:lpstr>
      <vt:lpstr>Physical_quarterly</vt:lpstr>
      <vt:lpstr>Physical_monthly</vt:lpstr>
      <vt:lpstr>Commercial_annual</vt:lpstr>
      <vt:lpstr>Commercial_quarterly</vt:lpstr>
      <vt:lpstr>Commercial_monthly</vt:lpstr>
      <vt:lpstr>Commercial_annual!Область_печати</vt:lpstr>
      <vt:lpstr>Commercial_monthly!Область_печати</vt:lpstr>
      <vt:lpstr>Commercial_quarterly!Область_печати</vt:lpstr>
      <vt:lpstr>Physical_annual!Область_печати</vt:lpstr>
      <vt:lpstr>Physical_monthly!Область_печати</vt:lpstr>
      <vt:lpstr>Physical_quarterly!Область_печати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Пользователь</cp:lastModifiedBy>
  <dcterms:created xsi:type="dcterms:W3CDTF">2023-12-04T18:42:25Z</dcterms:created>
  <dcterms:modified xsi:type="dcterms:W3CDTF">2026-04-23T03:27:31Z</dcterms:modified>
</cp:coreProperties>
</file>